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6d661fa02eb3cbd8/Área de Trabalho/Proposta CRQ VI/02.2026/19.02.2026 Dispensa Eletrônica 19.2026/"/>
    </mc:Choice>
  </mc:AlternateContent>
  <xr:revisionPtr revIDLastSave="15" documentId="8_{C80B1A10-7E78-4588-ABE2-F67C62D1C1F4}" xr6:coauthVersionLast="47" xr6:coauthVersionMax="47" xr10:uidLastSave="{76C83A75-AA61-4594-B4B6-F088F6DD09F8}"/>
  <bookViews>
    <workbookView xWindow="-19310" yWindow="-1320" windowWidth="19420" windowHeight="10420" tabRatio="934" activeTab="1" xr2:uid="{00000000-000D-0000-FFFF-FFFF00000000}"/>
  </bookViews>
  <sheets>
    <sheet name="Referências" sheetId="15" r:id="rId1"/>
    <sheet name="Quadro Resumo" sheetId="14" r:id="rId2"/>
    <sheet name="Auxiliar de Serv. Gerais" sheetId="9" r:id="rId3"/>
    <sheet name="Uniformes e EPIs" sheetId="19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5" i="19" l="1"/>
  <c r="T15" i="19"/>
  <c r="Y15" i="19" s="1"/>
  <c r="Z15" i="19" s="1"/>
  <c r="S15" i="19"/>
  <c r="U14" i="19"/>
  <c r="V14" i="19" s="1"/>
  <c r="W14" i="19" s="1"/>
  <c r="T14" i="19"/>
  <c r="Y14" i="19" s="1"/>
  <c r="Z14" i="19" s="1"/>
  <c r="S14" i="19"/>
  <c r="U13" i="19"/>
  <c r="T13" i="19"/>
  <c r="Y13" i="19" s="1"/>
  <c r="Z13" i="19" s="1"/>
  <c r="S13" i="19"/>
  <c r="U12" i="19"/>
  <c r="T12" i="19"/>
  <c r="S12" i="19"/>
  <c r="Y12" i="19" s="1"/>
  <c r="Z12" i="19" s="1"/>
  <c r="U11" i="19"/>
  <c r="T11" i="19"/>
  <c r="Y11" i="19" s="1"/>
  <c r="Z11" i="19" s="1"/>
  <c r="S11" i="19"/>
  <c r="U10" i="19"/>
  <c r="T10" i="19"/>
  <c r="Y10" i="19" s="1"/>
  <c r="Z10" i="19" s="1"/>
  <c r="S10" i="19"/>
  <c r="U9" i="19"/>
  <c r="T9" i="19"/>
  <c r="Y9" i="19" s="1"/>
  <c r="Z9" i="19" s="1"/>
  <c r="S9" i="19"/>
  <c r="U8" i="19"/>
  <c r="T8" i="19"/>
  <c r="Y8" i="19" s="1"/>
  <c r="Z8" i="19" s="1"/>
  <c r="S8" i="19"/>
  <c r="U7" i="19"/>
  <c r="T7" i="19"/>
  <c r="Y7" i="19" s="1"/>
  <c r="S7" i="19"/>
  <c r="V10" i="19" l="1"/>
  <c r="W10" i="19" s="1"/>
  <c r="V15" i="19"/>
  <c r="W15" i="19" s="1"/>
  <c r="V9" i="19"/>
  <c r="W9" i="19" s="1"/>
  <c r="V8" i="19"/>
  <c r="W8" i="19" s="1"/>
  <c r="V13" i="19"/>
  <c r="W13" i="19" s="1"/>
  <c r="V7" i="19"/>
  <c r="W7" i="19" s="1"/>
  <c r="V12" i="19"/>
  <c r="W12" i="19" s="1"/>
  <c r="V11" i="19"/>
  <c r="W11" i="19" s="1"/>
  <c r="Y16" i="19"/>
  <c r="Z7" i="19"/>
  <c r="Z16" i="19" s="1"/>
  <c r="H84" i="15" l="1"/>
  <c r="H55" i="15"/>
  <c r="H54" i="15"/>
  <c r="H53" i="15"/>
  <c r="H52" i="15"/>
  <c r="H51" i="15"/>
  <c r="H46" i="15"/>
  <c r="H44" i="15"/>
  <c r="H43" i="15"/>
  <c r="H41" i="15"/>
  <c r="H42" i="15" s="1"/>
  <c r="H11" i="15"/>
  <c r="H10" i="15"/>
  <c r="B101" i="15"/>
  <c r="B99" i="15"/>
  <c r="B98" i="15"/>
  <c r="B97" i="15"/>
  <c r="B96" i="15"/>
  <c r="B95" i="15"/>
  <c r="H60" i="15"/>
  <c r="H23" i="15"/>
  <c r="H12" i="15" l="1"/>
  <c r="H56" i="15"/>
  <c r="H47" i="15"/>
  <c r="I19" i="9" l="1"/>
  <c r="I132" i="9"/>
  <c r="I126" i="9"/>
  <c r="B115" i="9"/>
  <c r="B113" i="9"/>
  <c r="B112" i="9"/>
  <c r="B111" i="9"/>
  <c r="B110" i="9"/>
  <c r="B109" i="9"/>
  <c r="H98" i="9"/>
  <c r="H74" i="9"/>
  <c r="H70" i="9"/>
  <c r="H37" i="9"/>
  <c r="H59" i="9" s="1"/>
  <c r="H61" i="9" s="1"/>
  <c r="H26" i="9"/>
  <c r="I44" i="9" l="1"/>
  <c r="I50" i="9" s="1"/>
  <c r="I20" i="9" l="1"/>
  <c r="I24" i="9" l="1"/>
  <c r="I58" i="9"/>
  <c r="I109" i="9"/>
  <c r="H3" i="14" s="1"/>
  <c r="I56" i="9"/>
  <c r="I73" i="9"/>
  <c r="I74" i="9" s="1"/>
  <c r="I79" i="9" s="1"/>
  <c r="I55" i="9"/>
  <c r="I60" i="9"/>
  <c r="I59" i="9"/>
  <c r="I25" i="9"/>
  <c r="I57" i="9"/>
  <c r="I26" i="9" l="1"/>
  <c r="I61" i="9"/>
  <c r="I111" i="9" s="1"/>
  <c r="H5" i="14" s="1"/>
  <c r="K27" i="9" l="1"/>
  <c r="I48" i="9"/>
  <c r="I33" i="9" l="1"/>
  <c r="I31" i="9"/>
  <c r="I35" i="9"/>
  <c r="I29" i="9"/>
  <c r="I37" i="9" s="1"/>
  <c r="I49" i="9" s="1"/>
  <c r="I51" i="9" s="1"/>
  <c r="I30" i="9"/>
  <c r="I34" i="9"/>
  <c r="I32" i="9"/>
  <c r="I36" i="9"/>
  <c r="K63" i="9" l="1"/>
  <c r="I69" i="9" s="1"/>
  <c r="I110" i="9"/>
  <c r="H4" i="14" s="1"/>
  <c r="I65" i="9" l="1"/>
  <c r="I67" i="9"/>
  <c r="I68" i="9"/>
  <c r="I66" i="9"/>
  <c r="I70" i="9" l="1"/>
  <c r="I78" i="9" s="1"/>
  <c r="I80" i="9" s="1"/>
  <c r="I112" i="9" s="1"/>
  <c r="H6" i="14" s="1"/>
  <c r="I85" i="9"/>
  <c r="I113" i="9" s="1"/>
  <c r="H7" i="14" s="1"/>
  <c r="I114" i="9" l="1"/>
  <c r="H8" i="14" s="1"/>
  <c r="I89" i="9" l="1"/>
  <c r="I90" i="9" s="1"/>
  <c r="I101" i="9" l="1"/>
  <c r="I103" i="9" s="1"/>
  <c r="I93" i="9" l="1"/>
  <c r="I94" i="9"/>
  <c r="I105" i="9"/>
  <c r="I92" i="9"/>
  <c r="I131" i="9" l="1"/>
  <c r="I134" i="9" s="1"/>
  <c r="I96" i="9"/>
  <c r="I115" i="9" l="1"/>
  <c r="H9" i="14" s="1"/>
  <c r="I133" i="9"/>
  <c r="I116" i="9" l="1"/>
  <c r="H10" i="14" s="1"/>
  <c r="C14" i="14" s="1"/>
  <c r="E14" i="14" s="1"/>
  <c r="F14" i="14" s="1"/>
  <c r="F15" i="14" s="1"/>
</calcChain>
</file>

<file path=xl/sharedStrings.xml><?xml version="1.0" encoding="utf-8"?>
<sst xmlns="http://schemas.openxmlformats.org/spreadsheetml/2006/main" count="480" uniqueCount="228">
  <si>
    <t>Discriminação dos Serviços</t>
  </si>
  <si>
    <t>A</t>
  </si>
  <si>
    <t>Data de apresentação da proposta</t>
  </si>
  <si>
    <t>B</t>
  </si>
  <si>
    <t>Município</t>
  </si>
  <si>
    <t>C</t>
  </si>
  <si>
    <t>Ano do Acordo, Convenção ou Dissídio Coletivo</t>
  </si>
  <si>
    <t>D</t>
  </si>
  <si>
    <t>Nº de meses de execução contratual</t>
  </si>
  <si>
    <t>Dados para composição dos custos referentes à mão-de-obra</t>
  </si>
  <si>
    <t>Tipo de serviço (mesmo serviço com características distintas)</t>
  </si>
  <si>
    <t>Classificação Brasileira de Ocupações (CBO)</t>
  </si>
  <si>
    <t>Categoria profissional (vinculada à execução contratual)</t>
  </si>
  <si>
    <t>Data base da categoria (dia/mês/ano)</t>
  </si>
  <si>
    <t>MÓDULO 1 - COMPOSIÇÃO DA REMUNERAÇÃO</t>
  </si>
  <si>
    <t>COMPOSIÇÃO DA REMUNERAÇÃO</t>
  </si>
  <si>
    <t>%</t>
  </si>
  <si>
    <t>VALOR (R$)</t>
  </si>
  <si>
    <t>Salário Base</t>
  </si>
  <si>
    <t>E</t>
  </si>
  <si>
    <t>F</t>
  </si>
  <si>
    <t>TOTAL DO MÓDULO 1</t>
  </si>
  <si>
    <t>MÓDULO 2 – ENCARGOS E BENEFÍCIOS ANUAIS, MENSAIS E DIÁRIOS</t>
  </si>
  <si>
    <t>Submódulo 2.1 - 13º Salário, Férias e Adicional de Férias</t>
  </si>
  <si>
    <r>
      <rPr>
        <sz val="10"/>
        <rFont val="Arial"/>
        <family val="2"/>
      </rPr>
      <t>13 (Décimo-terceiro) salário</t>
    </r>
    <r>
      <rPr>
        <sz val="10"/>
        <color indexed="10"/>
        <rFont val="Arial"/>
        <family val="2"/>
      </rPr>
      <t xml:space="preserve"> </t>
    </r>
  </si>
  <si>
    <t>Férias e Adicional de Férias</t>
  </si>
  <si>
    <t>TOTAL SUBMÓDULO 2.1</t>
  </si>
  <si>
    <t>base 2.2</t>
  </si>
  <si>
    <t>Submódulo 2.2 - GPS, FGTS e Outras Contribuições</t>
  </si>
  <si>
    <t xml:space="preserve">INSS </t>
  </si>
  <si>
    <t xml:space="preserve">Salário Educação </t>
  </si>
  <si>
    <t>SAT (Seguro Acidente de Trabalho)</t>
  </si>
  <si>
    <t>SESC ou SESI</t>
  </si>
  <si>
    <t xml:space="preserve">SENAI - SENAC </t>
  </si>
  <si>
    <t xml:space="preserve">SEBRAE </t>
  </si>
  <si>
    <t>G</t>
  </si>
  <si>
    <t xml:space="preserve">INCRA </t>
  </si>
  <si>
    <t>H</t>
  </si>
  <si>
    <t xml:space="preserve">FGTS </t>
  </si>
  <si>
    <t>TOTAL SUBMÓDULO 2.2</t>
  </si>
  <si>
    <t>Submódulo 2.3 - Benefícios Mensais e Diários</t>
  </si>
  <si>
    <t>-</t>
  </si>
  <si>
    <t>TOTAL SUBMÓDULO 2.3</t>
  </si>
  <si>
    <t>QUADRO-RESUMO DO MÓDULO 2 - ENCARGOS, BENEFÍCIOS ANUAIS, MENSAIS E DIÁRIOS</t>
  </si>
  <si>
    <t>Módulo 2 - Encargos, Benefícios Anuais, Mensais e Diários</t>
  </si>
  <si>
    <t>2.1</t>
  </si>
  <si>
    <t>13º Salário, Férias e Adicional de Férias</t>
  </si>
  <si>
    <t>2.2</t>
  </si>
  <si>
    <t>GPS, FGTS e Outras Contribuições</t>
  </si>
  <si>
    <t>2.3</t>
  </si>
  <si>
    <t>Benefícios Mensais e Diários</t>
  </si>
  <si>
    <t>TOTAL DO MÓDULO 2</t>
  </si>
  <si>
    <t>MÓDULO 3 – PROVISÃO PARA RESCISÃO</t>
  </si>
  <si>
    <t>PROVISÃO PARA RESCISÃO</t>
  </si>
  <si>
    <t>Aviso Prévio Indenizado</t>
  </si>
  <si>
    <t>Incidência do FGTS sobre Aviso Prévio Indenizado</t>
  </si>
  <si>
    <t>Multa do FGTS e Contribuição Social sobre o Aviso Prévio Indenizado</t>
  </si>
  <si>
    <t xml:space="preserve">Aviso Prévio Trabalhado </t>
  </si>
  <si>
    <t>Incidência de GPS, FGTS e outras contribuições sobre Aviso Prévio Trabalhado</t>
  </si>
  <si>
    <t xml:space="preserve">Multa do FGTS e Contribuição Social sobre o Aviso Prévio Trabalhado. </t>
  </si>
  <si>
    <t>TOTAL DO MÓDULO 3</t>
  </si>
  <si>
    <t>MÓDULO 4 – CUSTO DE REPOSIÇÃO DO PROFISSIONAL AUSENTE</t>
  </si>
  <si>
    <t>Submódulo 4.1 - Substituto nas Ausências Legais</t>
  </si>
  <si>
    <t xml:space="preserve">Substituto na cobertura de Férias </t>
  </si>
  <si>
    <t>Substituto na cobertura de Ausências Legais</t>
  </si>
  <si>
    <t>Substituto na cobertura de Licença Paternidade</t>
  </si>
  <si>
    <r>
      <rPr>
        <sz val="10"/>
        <rFont val="Arial"/>
        <family val="2"/>
      </rPr>
      <t>Substituto na cobertura de Ausência por Acidente de Trabalho</t>
    </r>
    <r>
      <rPr>
        <sz val="10"/>
        <color indexed="10"/>
        <rFont val="Arial"/>
        <family val="2"/>
      </rPr>
      <t xml:space="preserve"> </t>
    </r>
  </si>
  <si>
    <t>Substituto na cobertura de Afastamento Maternidade</t>
  </si>
  <si>
    <t>TOTAL SUBMÓDULO 4.1</t>
  </si>
  <si>
    <t>Submódulo 4.2 - Substituto na Intrajornada</t>
  </si>
  <si>
    <t>Intervalo para Repouso ou Alimentação</t>
  </si>
  <si>
    <t>TOTAL SUBMÓDULO 4.2</t>
  </si>
  <si>
    <t>QUADRO-RESUMO DO MÓDULO 4 - CUSTO DE REPOSIÇÃO DO PROFISSIONAL AUSENTE</t>
  </si>
  <si>
    <t>Módulo 4 - Custo de Reposição do Profissional Ausente</t>
  </si>
  <si>
    <t>4.1</t>
  </si>
  <si>
    <t>Substituto nas Ausências Legais</t>
  </si>
  <si>
    <t>4.2</t>
  </si>
  <si>
    <t>Substituto na Intrajornada</t>
  </si>
  <si>
    <t>TOTAL DO MÓDULO 4</t>
  </si>
  <si>
    <t>MÓDULO 5 – INSUMOS DIVERSOS</t>
  </si>
  <si>
    <t>INSUMOS DIVERSOS</t>
  </si>
  <si>
    <t>TOTAL DO MÓDULO 5</t>
  </si>
  <si>
    <t>MÓDULO 6 – CUSTOS INDIRETOS, TRIBUTOS E LUCRO</t>
  </si>
  <si>
    <t>CUSTOS INDIRETOS, TRIBUTOS E LUCRO</t>
  </si>
  <si>
    <t>Custos Indiretos</t>
  </si>
  <si>
    <t>Lucro</t>
  </si>
  <si>
    <t>TRIBUTOS</t>
  </si>
  <si>
    <t>C.1</t>
  </si>
  <si>
    <t>PIS</t>
  </si>
  <si>
    <t>C.2</t>
  </si>
  <si>
    <t>COFINS</t>
  </si>
  <si>
    <t>C.3</t>
  </si>
  <si>
    <t>ISS</t>
  </si>
  <si>
    <t>TOTAL DO MÓDULO 6</t>
  </si>
  <si>
    <t>a)</t>
  </si>
  <si>
    <t>Tributos % = To = .............................................................</t>
  </si>
  <si>
    <t>b)</t>
  </si>
  <si>
    <t>(Total dos Módulos 1, 2, 3, 4 e 5+ Custos indiretos + lucro)= Po = ...................................</t>
  </si>
  <si>
    <t>c)</t>
  </si>
  <si>
    <t>Po / (1 - To) = P1 = ..............................................................................</t>
  </si>
  <si>
    <t>Valor dos Tributos = P1 - Po</t>
  </si>
  <si>
    <t>QUADRO RESUMO DO CUSTO POR EMPREGADO</t>
  </si>
  <si>
    <t>Mão-de-Obra vinculada à execução contratual (valor por empregado)</t>
  </si>
  <si>
    <t>Subtotal (A + B + C + D + E)</t>
  </si>
  <si>
    <t>Quadro Resumo - VALOR MENSAL DOS SERVIÇOS</t>
  </si>
  <si>
    <t>Tipo de Serviço (A)</t>
  </si>
  <si>
    <t>Valor Por Empregado(B)</t>
  </si>
  <si>
    <t>Qde de Empregados por posto ( C )</t>
  </si>
  <si>
    <t>Valor Proposto por Posto (D) = (B x C)</t>
  </si>
  <si>
    <t>Qde Postos (E)</t>
  </si>
  <si>
    <t>Serviço 1 (indicar)</t>
  </si>
  <si>
    <t>R$</t>
  </si>
  <si>
    <t>Serviço 2 (indicar)</t>
  </si>
  <si>
    <t>Serviço 3 (indicar)</t>
  </si>
  <si>
    <t>Serviço ... (indicar)</t>
  </si>
  <si>
    <t>VALOR MENSAL DOS SERVIÇOS (I + II + III + ...)</t>
  </si>
  <si>
    <t>Anexo III-D</t>
  </si>
  <si>
    <t>Quadro Demonstrativo - VALOR GLOBAL DA PROPOSTA</t>
  </si>
  <si>
    <t>VALOR GLOBAL DA PROPOSTA</t>
  </si>
  <si>
    <t>Descrição</t>
  </si>
  <si>
    <t>Valor proposto por unidade de medida*</t>
  </si>
  <si>
    <t>Valor mensal do serviço</t>
  </si>
  <si>
    <t>Valor Global da Proposta (valor mensal do serviço X nº meses do contrato).</t>
  </si>
  <si>
    <t>TOTAL</t>
  </si>
  <si>
    <t>Nota(1):</t>
  </si>
  <si>
    <t>Informar o valor da unidade de medida por tipo de serviço.</t>
  </si>
  <si>
    <t>Salário Normativo da Categoria Profissional</t>
  </si>
  <si>
    <t>base 4</t>
  </si>
  <si>
    <t xml:space="preserve">Uniformes </t>
  </si>
  <si>
    <t>Planilha de Custos e Formação de Preços</t>
  </si>
  <si>
    <t>PREÇO TOTAL POR EMPREGADO (MENSAL)</t>
  </si>
  <si>
    <t xml:space="preserve">Férias e Adicional de Férias </t>
  </si>
  <si>
    <t>5143-20</t>
  </si>
  <si>
    <t>Item</t>
  </si>
  <si>
    <t>Qtd.</t>
  </si>
  <si>
    <t>Posto</t>
  </si>
  <si>
    <t>Preço Anual</t>
  </si>
  <si>
    <t>VALOR TOTAL ESTIMADO (12 MESES)</t>
  </si>
  <si>
    <t>QUADRO RESUMO DO VALOR TOTAL ESTIMADO</t>
  </si>
  <si>
    <t>Rotatividade Média de 5% (Estimativa - Resolução CNJ 98/2009)</t>
  </si>
  <si>
    <t>Sobre os depósitos de FGTS é devida a multa (40%) (Lei 13.932/19, Art. 12)</t>
  </si>
  <si>
    <t>Refere-se aos sete dias corridos que o empregado pode faltar quando está trabalhando sob aviso prévio, conforme art. 488 da CLT</t>
  </si>
  <si>
    <t>Incidência do GPS, FGTS e outras contribuições sobre o APT</t>
  </si>
  <si>
    <t>Sobre os depósitos de FGTS é devida a multa (40%) (Lei 13.932/19)</t>
  </si>
  <si>
    <t>Percentual meramente estimativo - Ministério da Previdência Social (média de 2,96 faltas/ano)</t>
  </si>
  <si>
    <t>Acordão TCU 1904/07-Plenário, com base em estudo do IBGE (média de 1,5% dos trabalhadores são pais no ano)</t>
  </si>
  <si>
    <t>GFIP: probabilidade de acidente é de 0,78% por ano (Ministério da Previdência de Assistência Social). O art. 27 do Decreto nº 89.312/84 obriga o empregador a assumir o ônus financeiro pelo prazo de 15 dias, no caso de acidente de trabalho.</t>
  </si>
  <si>
    <t>Percentual baseado no Anexo XII da IN 5/2017 e no Caderno de Conta Vinculada (provisionamento para 11 meses)</t>
  </si>
  <si>
    <t>Art. 22, inciso I da Lei nº 8.212/1991</t>
  </si>
  <si>
    <t>Decreto nº 6.003/2006</t>
  </si>
  <si>
    <t>Estimativa presente nos cadernos técnicos - varia entre 0,5 e 6%</t>
  </si>
  <si>
    <t>Lei nº 8.036/1990</t>
  </si>
  <si>
    <t>Lei nº 8.621/1946</t>
  </si>
  <si>
    <t>Lei nº 8.154/1990</t>
  </si>
  <si>
    <t>Decreto-Lei 1.146/70</t>
  </si>
  <si>
    <t>Art. 15 da Lei nº 8.036/90</t>
  </si>
  <si>
    <t>Percentuais de lucro real (alíquota máxima - FIA) - Art. 2º da Lei 10.833/03</t>
  </si>
  <si>
    <t>Percentuais de lucro real (alíquota máxima - FIA) - Art. 2º da Lei nº 10.637/02</t>
  </si>
  <si>
    <t>Alíquota preponderante DF (Segundo o CTN, é até 5%)</t>
  </si>
  <si>
    <t xml:space="preserve">Percentual 3% - Manual de Orientação do MPOG </t>
  </si>
  <si>
    <t>Percentual 6,79% - Orientação do Governo Federal e Manual de Orientação do MPOG)</t>
  </si>
  <si>
    <t>Referências Normativas dos Percentuais Adotados e Fórmulas Aplicadas</t>
  </si>
  <si>
    <t>8% sobre API (Sobre Sobre o valor do Aviso Prévio Indenizado, é devido o depósito relativo ao FGTS)</t>
  </si>
  <si>
    <t>C.4</t>
  </si>
  <si>
    <t>CPRB (Preencher somente se optar pela desoneração da folha de pagamento)</t>
  </si>
  <si>
    <t>Percentual de mulheres = 48,33% (caderno de limpeza) e 10,12% (caderno de vigilância) (Caderno de logística do Governo Federal)
Expectativa mensal de licença-maternidade (IBGE, 2010) = 0,32%</t>
  </si>
  <si>
    <t>Preço Mensal por Empregado</t>
  </si>
  <si>
    <t>Preço Mensal do Posto</t>
  </si>
  <si>
    <t>Normativos / Documentos</t>
  </si>
  <si>
    <t xml:space="preserve">Auxiliar de Serviços Gerais </t>
  </si>
  <si>
    <t xml:space="preserve">Categoria profissional: Auxiliar de Serviços Gerais </t>
  </si>
  <si>
    <t>Belém-PA</t>
  </si>
  <si>
    <t>01/01/2025 a 31/12/2026</t>
  </si>
  <si>
    <t xml:space="preserve">Auxílio-Refeição/Alimentação (Cláusula 16º da CCT 2025/2026) </t>
  </si>
  <si>
    <t>2025/2026</t>
  </si>
  <si>
    <t>Transporte (R$ 4,60 - Cláusula 17º da CCT 2025/2026)</t>
  </si>
  <si>
    <t>Auxílio Morte/Funeral (Cláusula 18º da CCT 2025/2026)</t>
  </si>
  <si>
    <t>Assistência e Cuidado Pessoal (Cláusula 50º da CCT 2025/2026)</t>
  </si>
  <si>
    <t>Qtde. Anual</t>
  </si>
  <si>
    <t>Peça</t>
  </si>
  <si>
    <t>Valor Anual/ Empregado (R$)</t>
  </si>
  <si>
    <t>Valor Mensal/ Empregado (R$)</t>
  </si>
  <si>
    <t xml:space="preserve">Calça </t>
  </si>
  <si>
    <t>Comprida, com elástico e cordão, de gabardine, algodão ou brim</t>
  </si>
  <si>
    <t xml:space="preserve">Camiseta </t>
  </si>
  <si>
    <t>Malha fria PV, gola careca, com emblema da empresa.</t>
  </si>
  <si>
    <t>Avental</t>
  </si>
  <si>
    <t>De oxford ou tergal, branco, com amarras dos lados.</t>
  </si>
  <si>
    <t xml:space="preserve">Meia </t>
  </si>
  <si>
    <t>Cor preta, de boa qualidade, marca Lupo ou similar.</t>
  </si>
  <si>
    <t>Calçado</t>
  </si>
  <si>
    <t>Sapato profissional softwork antiderrapante ou similar.</t>
  </si>
  <si>
    <t>TOTAL (R$)</t>
  </si>
  <si>
    <t>UNIFORMES</t>
  </si>
  <si>
    <t>LIMPEZA/COPEIRAGEM</t>
  </si>
  <si>
    <t xml:space="preserve">Objeto: Contratação de serviços continuados de limpeza/copeiragem para as dependências CRQ-VI </t>
  </si>
  <si>
    <t>Mês da realização da pesquisa: Janeiro/2026.</t>
  </si>
  <si>
    <t>PE SRP 108/2024 - Pref. Da Estância Turística de Batatais - SP</t>
  </si>
  <si>
    <t xml:space="preserve">PE 90051/2025 - TCU PARA </t>
  </si>
  <si>
    <t xml:space="preserve">PE 90001/2024 - Instituto Brasileiro de Museus </t>
  </si>
  <si>
    <t xml:space="preserve">PE 90001/2024 Unidade Estadual do IBGE MG </t>
  </si>
  <si>
    <t>PE 90012 - Comando de Policiamento Área Metropolitana 9 - SP</t>
  </si>
  <si>
    <t>PE 90577/2024 - Inst. Fed. De Educ. Ciência e Tec. SC</t>
  </si>
  <si>
    <t xml:space="preserve">PE 90010/2024 Conselho Federal de Química </t>
  </si>
  <si>
    <t xml:space="preserve">Luva </t>
  </si>
  <si>
    <t xml:space="preserve">Uniformes e EPIs </t>
  </si>
  <si>
    <t xml:space="preserve">Máscara </t>
  </si>
  <si>
    <t xml:space="preserve">Látex Multiuso Amarela </t>
  </si>
  <si>
    <t xml:space="preserve">Botas </t>
  </si>
  <si>
    <t xml:space="preserve"> Proteção respiratória (PFF 2)</t>
  </si>
  <si>
    <t>Calçado para proteção dos pés e pernas contra umidade proveniente de operações com utilização de água e para proteção contra agentes químicos.</t>
  </si>
  <si>
    <t>PE 90764.2025 - Secr.Municipal da Pref. De São Paulo</t>
  </si>
  <si>
    <t xml:space="preserve">Cotação Eletrônica 2025.20879 - Secretaria de Saúde - Ceará </t>
  </si>
  <si>
    <t xml:space="preserve">PE 09.2025 Município de Solidão - PE </t>
  </si>
  <si>
    <t>PE 36.2025  - Prefeitura Municipal de São Cristovão - SE</t>
  </si>
  <si>
    <r>
      <t xml:space="preserve">Submódulo 4.2 - Substituto na Intrajornada </t>
    </r>
    <r>
      <rPr>
        <b/>
        <sz val="10"/>
        <color rgb="FFFF0000"/>
        <rFont val="Arial"/>
        <family val="2"/>
      </rPr>
      <t>(NÃO HÁ)</t>
    </r>
  </si>
  <si>
    <t>Média</t>
  </si>
  <si>
    <t>Mediana</t>
  </si>
  <si>
    <t>CV</t>
  </si>
  <si>
    <t xml:space="preserve">Desvio Padrão </t>
  </si>
  <si>
    <t xml:space="preserve">Método Utilizado - Mediana </t>
  </si>
  <si>
    <t xml:space="preserve">Touca </t>
  </si>
  <si>
    <t xml:space="preserve">Descartável Sanfonada, tamanho padrão, pacote com 50 unidades </t>
  </si>
  <si>
    <t>PE 188/2025 - Prefeitura Municipal de Guararapes</t>
  </si>
  <si>
    <t xml:space="preserve">PE 029/2025 - Município de Campo Novo de Rondônia </t>
  </si>
  <si>
    <t xml:space="preserve">PE 14/2025 - Secretarias do Município de Alto Boa Vista </t>
  </si>
  <si>
    <t xml:space="preserve">Contrato nº 9490926/2025 - Secretaria de Estado de Planejamento e Gestão BH </t>
  </si>
  <si>
    <t>Limpeza e Conservação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</si>
</sst>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&quot;R$ &quot;#,##0.00_);[Red]\(&quot;R$ &quot;#,##0.00\)"/>
    <numFmt numFmtId="165" formatCode="_(&quot;R$ &quot;* #,##0.00_);_(&quot;R$ &quot;* \(#,##0.00\);_(&quot;R$ &quot;* &quot;-&quot;??_);_(@_)"/>
    <numFmt numFmtId="166" formatCode="0.0%"/>
    <numFmt numFmtId="167" formatCode="_-[$R$-416]\ * #,##0.00_-;\-[$R$-416]\ * #,##0.00_-;_-[$R$-416]\ * &quot;-&quot;??_-;_-@_-"/>
    <numFmt numFmtId="168" formatCode="&quot;R$&quot;\ #,##0.00"/>
    <numFmt numFmtId="169" formatCode="_(* #,##0.00_);_(* \(#,##0.00\);_(* &quot;-&quot;??_);_(@_)"/>
  </numFmts>
  <fonts count="22">
    <font>
      <sz val="10"/>
      <name val="Arial"/>
      <charset val="13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trike/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26"/>
      <name val="Calibri"/>
      <family val="2"/>
      <scheme val="minor"/>
    </font>
    <font>
      <b/>
      <i/>
      <sz val="12"/>
      <name val="Calibri"/>
      <family val="2"/>
      <scheme val="minor"/>
    </font>
    <font>
      <b/>
      <sz val="24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9" fontId="4" fillId="0" borderId="0" applyFill="0" applyBorder="0" applyAlignment="0" applyProtection="0"/>
    <xf numFmtId="165" fontId="4" fillId="0" borderId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169" fontId="4" fillId="0" borderId="0" applyFont="0" applyFill="0" applyBorder="0" applyAlignment="0" applyProtection="0"/>
  </cellStyleXfs>
  <cellXfs count="238">
    <xf numFmtId="0" fontId="0" fillId="0" borderId="0" xfId="0"/>
    <xf numFmtId="0" fontId="3" fillId="0" borderId="1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10" fontId="3" fillId="0" borderId="1" xfId="0" applyNumberFormat="1" applyFont="1" applyBorder="1" applyAlignment="1">
      <alignment horizontal="center"/>
    </xf>
    <xf numFmtId="0" fontId="0" fillId="0" borderId="1" xfId="0" applyBorder="1"/>
    <xf numFmtId="2" fontId="3" fillId="0" borderId="1" xfId="0" applyNumberFormat="1" applyFont="1" applyBorder="1"/>
    <xf numFmtId="2" fontId="3" fillId="0" borderId="0" xfId="0" applyNumberFormat="1" applyFont="1"/>
    <xf numFmtId="0" fontId="3" fillId="0" borderId="0" xfId="0" applyFont="1"/>
    <xf numFmtId="2" fontId="0" fillId="0" borderId="1" xfId="0" applyNumberFormat="1" applyBorder="1"/>
    <xf numFmtId="10" fontId="0" fillId="0" borderId="1" xfId="0" applyNumberFormat="1" applyBorder="1" applyAlignment="1">
      <alignment horizontal="center"/>
    </xf>
    <xf numFmtId="0" fontId="6" fillId="0" borderId="2" xfId="0" applyFont="1" applyBorder="1" applyAlignment="1">
      <alignment horizontal="center"/>
    </xf>
    <xf numFmtId="10" fontId="6" fillId="0" borderId="3" xfId="1" applyNumberFormat="1" applyFont="1" applyBorder="1" applyAlignment="1"/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left"/>
    </xf>
    <xf numFmtId="10" fontId="6" fillId="0" borderId="0" xfId="1" applyNumberFormat="1" applyFont="1" applyBorder="1" applyAlignment="1"/>
    <xf numFmtId="0" fontId="5" fillId="0" borderId="13" xfId="0" applyFont="1" applyBorder="1"/>
    <xf numFmtId="0" fontId="6" fillId="0" borderId="14" xfId="0" applyFont="1" applyBorder="1" applyAlignment="1">
      <alignment horizontal="center"/>
    </xf>
    <xf numFmtId="10" fontId="6" fillId="0" borderId="12" xfId="1" applyNumberFormat="1" applyFont="1" applyBorder="1" applyAlignment="1"/>
    <xf numFmtId="2" fontId="0" fillId="0" borderId="1" xfId="0" applyNumberFormat="1" applyBorder="1" applyAlignment="1">
      <alignment horizontal="center"/>
    </xf>
    <xf numFmtId="2" fontId="6" fillId="0" borderId="4" xfId="0" applyNumberFormat="1" applyFont="1" applyBorder="1"/>
    <xf numFmtId="2" fontId="6" fillId="0" borderId="15" xfId="0" applyNumberFormat="1" applyFont="1" applyBorder="1"/>
    <xf numFmtId="2" fontId="6" fillId="0" borderId="16" xfId="0" applyNumberFormat="1" applyFont="1" applyBorder="1"/>
    <xf numFmtId="165" fontId="3" fillId="0" borderId="0" xfId="2" applyFont="1"/>
    <xf numFmtId="0" fontId="3" fillId="0" borderId="19" xfId="0" applyFont="1" applyBorder="1" applyAlignment="1">
      <alignment horizontal="center" wrapText="1"/>
    </xf>
    <xf numFmtId="0" fontId="3" fillId="0" borderId="20" xfId="0" applyFont="1" applyBorder="1" applyAlignment="1">
      <alignment horizontal="center" wrapText="1"/>
    </xf>
    <xf numFmtId="0" fontId="0" fillId="0" borderId="24" xfId="0" applyBorder="1" applyAlignment="1">
      <alignment horizontal="center"/>
    </xf>
    <xf numFmtId="0" fontId="0" fillId="0" borderId="26" xfId="0" applyBorder="1"/>
    <xf numFmtId="0" fontId="0" fillId="0" borderId="27" xfId="0" applyBorder="1"/>
    <xf numFmtId="0" fontId="0" fillId="0" borderId="8" xfId="0" applyBorder="1"/>
    <xf numFmtId="0" fontId="0" fillId="0" borderId="30" xfId="0" applyBorder="1"/>
    <xf numFmtId="0" fontId="3" fillId="0" borderId="8" xfId="0" applyFont="1" applyBorder="1"/>
    <xf numFmtId="0" fontId="3" fillId="0" borderId="30" xfId="0" applyFont="1" applyBorder="1"/>
    <xf numFmtId="0" fontId="0" fillId="0" borderId="34" xfId="0" applyBorder="1"/>
    <xf numFmtId="0" fontId="0" fillId="0" borderId="35" xfId="0" applyBorder="1"/>
    <xf numFmtId="0" fontId="0" fillId="0" borderId="39" xfId="0" applyBorder="1" applyAlignment="1">
      <alignment horizontal="center"/>
    </xf>
    <xf numFmtId="0" fontId="0" fillId="0" borderId="28" xfId="0" applyBorder="1" applyAlignment="1">
      <alignment horizontal="center"/>
    </xf>
    <xf numFmtId="0" fontId="3" fillId="0" borderId="20" xfId="0" applyFont="1" applyBorder="1" applyAlignment="1">
      <alignment horizontal="center"/>
    </xf>
    <xf numFmtId="2" fontId="0" fillId="0" borderId="45" xfId="0" applyNumberFormat="1" applyBorder="1"/>
    <xf numFmtId="2" fontId="0" fillId="0" borderId="46" xfId="0" applyNumberFormat="1" applyBorder="1"/>
    <xf numFmtId="2" fontId="0" fillId="0" borderId="47" xfId="0" applyNumberFormat="1" applyBorder="1"/>
    <xf numFmtId="2" fontId="3" fillId="0" borderId="48" xfId="0" applyNumberFormat="1" applyFont="1" applyBorder="1"/>
    <xf numFmtId="2" fontId="0" fillId="0" borderId="25" xfId="0" applyNumberFormat="1" applyBorder="1"/>
    <xf numFmtId="2" fontId="0" fillId="0" borderId="29" xfId="0" applyNumberFormat="1" applyBorder="1"/>
    <xf numFmtId="10" fontId="4" fillId="0" borderId="1" xfId="1" applyNumberFormat="1" applyBorder="1" applyAlignment="1">
      <alignment horizontal="center"/>
    </xf>
    <xf numFmtId="9" fontId="0" fillId="0" borderId="1" xfId="0" applyNumberFormat="1" applyBorder="1"/>
    <xf numFmtId="10" fontId="0" fillId="0" borderId="1" xfId="0" applyNumberFormat="1" applyBorder="1"/>
    <xf numFmtId="10" fontId="4" fillId="0" borderId="1" xfId="1" applyNumberFormat="1" applyBorder="1" applyAlignment="1"/>
    <xf numFmtId="166" fontId="4" fillId="0" borderId="1" xfId="1" applyNumberFormat="1" applyBorder="1" applyAlignment="1"/>
    <xf numFmtId="9" fontId="4" fillId="0" borderId="1" xfId="1" applyBorder="1" applyAlignment="1"/>
    <xf numFmtId="2" fontId="0" fillId="0" borderId="0" xfId="0" applyNumberFormat="1"/>
    <xf numFmtId="43" fontId="0" fillId="0" borderId="0" xfId="0" applyNumberFormat="1"/>
    <xf numFmtId="0" fontId="8" fillId="0" borderId="1" xfId="0" applyFont="1" applyBorder="1" applyAlignment="1">
      <alignment horizontal="center"/>
    </xf>
    <xf numFmtId="0" fontId="8" fillId="0" borderId="0" xfId="0" applyFont="1"/>
    <xf numFmtId="2" fontId="8" fillId="0" borderId="0" xfId="0" applyNumberFormat="1" applyFont="1"/>
    <xf numFmtId="2" fontId="9" fillId="0" borderId="1" xfId="0" applyNumberFormat="1" applyFont="1" applyBorder="1"/>
    <xf numFmtId="0" fontId="3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0" xfId="0" applyFont="1"/>
    <xf numFmtId="10" fontId="10" fillId="0" borderId="0" xfId="0" applyNumberFormat="1" applyFont="1"/>
    <xf numFmtId="0" fontId="10" fillId="0" borderId="0" xfId="0" applyFont="1"/>
    <xf numFmtId="10" fontId="10" fillId="4" borderId="0" xfId="0" applyNumberFormat="1" applyFont="1" applyFill="1"/>
    <xf numFmtId="0" fontId="11" fillId="0" borderId="0" xfId="0" applyFont="1"/>
    <xf numFmtId="10" fontId="10" fillId="0" borderId="0" xfId="1" applyNumberFormat="1" applyFont="1"/>
    <xf numFmtId="0" fontId="10" fillId="0" borderId="0" xfId="0" applyFont="1" applyAlignment="1">
      <alignment vertical="center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top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168" fontId="0" fillId="0" borderId="1" xfId="0" applyNumberFormat="1" applyBorder="1" applyAlignment="1">
      <alignment horizontal="center"/>
    </xf>
    <xf numFmtId="168" fontId="3" fillId="0" borderId="1" xfId="0" applyNumberFormat="1" applyFont="1" applyBorder="1" applyAlignment="1">
      <alignment horizontal="center"/>
    </xf>
    <xf numFmtId="168" fontId="4" fillId="0" borderId="0" xfId="0" applyNumberFormat="1" applyFont="1"/>
    <xf numFmtId="0" fontId="3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0" xfId="0" applyAlignment="1">
      <alignment horizontal="center" vertical="center"/>
    </xf>
    <xf numFmtId="10" fontId="4" fillId="0" borderId="5" xfId="0" applyNumberFormat="1" applyFont="1" applyBorder="1" applyAlignment="1">
      <alignment horizontal="center"/>
    </xf>
    <xf numFmtId="10" fontId="4" fillId="0" borderId="5" xfId="0" applyNumberFormat="1" applyFont="1" applyBorder="1" applyAlignment="1">
      <alignment horizontal="center" vertical="center"/>
    </xf>
    <xf numFmtId="10" fontId="3" fillId="0" borderId="5" xfId="0" applyNumberFormat="1" applyFont="1" applyBorder="1" applyAlignment="1">
      <alignment horizontal="center"/>
    </xf>
    <xf numFmtId="10" fontId="0" fillId="0" borderId="5" xfId="0" applyNumberFormat="1" applyBorder="1" applyAlignment="1">
      <alignment horizontal="center"/>
    </xf>
    <xf numFmtId="10" fontId="13" fillId="0" borderId="5" xfId="0" applyNumberFormat="1" applyFont="1" applyBorder="1" applyAlignment="1">
      <alignment horizontal="center"/>
    </xf>
    <xf numFmtId="10" fontId="13" fillId="0" borderId="5" xfId="0" applyNumberFormat="1" applyFont="1" applyBorder="1" applyAlignment="1">
      <alignment horizontal="center" vertical="center"/>
    </xf>
    <xf numFmtId="9" fontId="0" fillId="0" borderId="5" xfId="0" applyNumberFormat="1" applyBorder="1"/>
    <xf numFmtId="10" fontId="0" fillId="0" borderId="5" xfId="0" applyNumberFormat="1" applyBorder="1"/>
    <xf numFmtId="10" fontId="4" fillId="0" borderId="5" xfId="1" applyNumberFormat="1" applyBorder="1" applyAlignment="1">
      <alignment horizontal="center"/>
    </xf>
    <xf numFmtId="10" fontId="4" fillId="0" borderId="5" xfId="1" applyNumberFormat="1" applyBorder="1" applyAlignment="1"/>
    <xf numFmtId="166" fontId="4" fillId="0" borderId="5" xfId="1" applyNumberFormat="1" applyBorder="1" applyAlignment="1"/>
    <xf numFmtId="9" fontId="4" fillId="0" borderId="5" xfId="1" applyBorder="1" applyAlignment="1"/>
    <xf numFmtId="0" fontId="0" fillId="0" borderId="49" xfId="0" applyBorder="1"/>
    <xf numFmtId="0" fontId="5" fillId="0" borderId="49" xfId="0" applyFont="1" applyBorder="1" applyAlignment="1">
      <alignment vertical="center"/>
    </xf>
    <xf numFmtId="0" fontId="3" fillId="0" borderId="49" xfId="0" applyFont="1" applyBorder="1"/>
    <xf numFmtId="0" fontId="5" fillId="0" borderId="49" xfId="0" applyFont="1" applyBorder="1"/>
    <xf numFmtId="0" fontId="5" fillId="0" borderId="49" xfId="0" applyFont="1" applyBorder="1" applyAlignment="1">
      <alignment vertical="center" wrapText="1"/>
    </xf>
    <xf numFmtId="0" fontId="8" fillId="0" borderId="49" xfId="0" applyFont="1" applyBorder="1"/>
    <xf numFmtId="0" fontId="0" fillId="0" borderId="21" xfId="0" applyBorder="1"/>
    <xf numFmtId="0" fontId="12" fillId="0" borderId="2" xfId="0" applyFont="1" applyBorder="1" applyAlignment="1">
      <alignment horizontal="center"/>
    </xf>
    <xf numFmtId="10" fontId="12" fillId="0" borderId="3" xfId="1" applyNumberFormat="1" applyFont="1" applyBorder="1" applyAlignment="1"/>
    <xf numFmtId="0" fontId="12" fillId="0" borderId="13" xfId="0" applyFont="1" applyBorder="1" applyAlignment="1">
      <alignment horizontal="center"/>
    </xf>
    <xf numFmtId="0" fontId="12" fillId="0" borderId="0" xfId="0" applyFont="1" applyAlignment="1">
      <alignment horizontal="left"/>
    </xf>
    <xf numFmtId="10" fontId="12" fillId="0" borderId="0" xfId="1" applyNumberFormat="1" applyFont="1" applyBorder="1" applyAlignment="1"/>
    <xf numFmtId="0" fontId="13" fillId="0" borderId="13" xfId="0" applyFont="1" applyBorder="1"/>
    <xf numFmtId="0" fontId="12" fillId="0" borderId="14" xfId="0" applyFont="1" applyBorder="1" applyAlignment="1">
      <alignment horizontal="center"/>
    </xf>
    <xf numFmtId="10" fontId="12" fillId="0" borderId="12" xfId="1" applyNumberFormat="1" applyFont="1" applyBorder="1" applyAlignment="1"/>
    <xf numFmtId="0" fontId="3" fillId="9" borderId="1" xfId="0" applyFont="1" applyFill="1" applyBorder="1" applyAlignment="1">
      <alignment horizontal="center"/>
    </xf>
    <xf numFmtId="168" fontId="3" fillId="0" borderId="1" xfId="0" applyNumberFormat="1" applyFont="1" applyBorder="1"/>
    <xf numFmtId="10" fontId="13" fillId="0" borderId="1" xfId="0" applyNumberFormat="1" applyFont="1" applyBorder="1" applyAlignment="1">
      <alignment horizontal="center"/>
    </xf>
    <xf numFmtId="168" fontId="0" fillId="0" borderId="0" xfId="0" applyNumberFormat="1"/>
    <xf numFmtId="168" fontId="0" fillId="0" borderId="1" xfId="0" applyNumberFormat="1" applyBorder="1" applyAlignment="1">
      <alignment horizontal="right"/>
    </xf>
    <xf numFmtId="168" fontId="3" fillId="0" borderId="1" xfId="0" applyNumberFormat="1" applyFont="1" applyBorder="1" applyAlignment="1">
      <alignment horizontal="right"/>
    </xf>
    <xf numFmtId="0" fontId="4" fillId="0" borderId="0" xfId="4"/>
    <xf numFmtId="0" fontId="16" fillId="8" borderId="1" xfId="6" applyFont="1" applyFill="1" applyBorder="1" applyAlignment="1" applyProtection="1">
      <alignment horizontal="center" vertical="center" wrapText="1"/>
      <protection locked="0"/>
    </xf>
    <xf numFmtId="0" fontId="16" fillId="8" borderId="1" xfId="7" applyFont="1" applyFill="1" applyBorder="1" applyAlignment="1">
      <alignment horizontal="center" vertical="center" wrapText="1"/>
    </xf>
    <xf numFmtId="0" fontId="16" fillId="8" borderId="1" xfId="6" applyFont="1" applyFill="1" applyBorder="1" applyAlignment="1">
      <alignment horizontal="center" vertical="center" wrapText="1"/>
    </xf>
    <xf numFmtId="0" fontId="17" fillId="8" borderId="1" xfId="7" applyFont="1" applyFill="1" applyBorder="1" applyAlignment="1">
      <alignment horizontal="center" vertical="center" wrapText="1"/>
    </xf>
    <xf numFmtId="0" fontId="18" fillId="8" borderId="1" xfId="6" applyFont="1" applyFill="1" applyBorder="1" applyAlignment="1" applyProtection="1">
      <alignment horizontal="center" vertical="center" wrapText="1"/>
      <protection locked="0"/>
    </xf>
    <xf numFmtId="0" fontId="18" fillId="4" borderId="1" xfId="7" applyFont="1" applyFill="1" applyBorder="1" applyAlignment="1">
      <alignment horizontal="center" vertical="center" wrapText="1"/>
    </xf>
    <xf numFmtId="0" fontId="18" fillId="4" borderId="1" xfId="7" applyFont="1" applyFill="1" applyBorder="1" applyAlignment="1">
      <alignment horizontal="justify" vertical="center" wrapText="1"/>
    </xf>
    <xf numFmtId="167" fontId="18" fillId="4" borderId="1" xfId="8" applyNumberFormat="1" applyFont="1" applyFill="1" applyBorder="1" applyAlignment="1">
      <alignment horizontal="center" vertical="center"/>
    </xf>
    <xf numFmtId="0" fontId="18" fillId="4" borderId="1" xfId="6" applyFont="1" applyFill="1" applyBorder="1" applyAlignment="1">
      <alignment horizontal="center" vertical="center" wrapText="1"/>
    </xf>
    <xf numFmtId="2" fontId="18" fillId="4" borderId="1" xfId="7" applyNumberFormat="1" applyFont="1" applyFill="1" applyBorder="1" applyAlignment="1">
      <alignment horizontal="center" vertical="center" wrapText="1"/>
    </xf>
    <xf numFmtId="0" fontId="18" fillId="4" borderId="1" xfId="8" applyNumberFormat="1" applyFont="1" applyFill="1" applyBorder="1" applyAlignment="1" applyProtection="1">
      <alignment horizontal="center" vertical="center" wrapText="1"/>
    </xf>
    <xf numFmtId="167" fontId="14" fillId="8" borderId="1" xfId="8" applyNumberFormat="1" applyFont="1" applyFill="1" applyBorder="1" applyAlignment="1" applyProtection="1">
      <alignment horizontal="right" vertical="center"/>
    </xf>
    <xf numFmtId="167" fontId="16" fillId="4" borderId="1" xfId="8" applyNumberFormat="1" applyFont="1" applyFill="1" applyBorder="1" applyAlignment="1">
      <alignment horizontal="center" vertical="center"/>
    </xf>
    <xf numFmtId="2" fontId="0" fillId="10" borderId="1" xfId="0" applyNumberFormat="1" applyFill="1" applyBorder="1" applyAlignment="1">
      <alignment horizontal="right"/>
    </xf>
    <xf numFmtId="2" fontId="0" fillId="0" borderId="0" xfId="0" applyNumberFormat="1" applyAlignment="1">
      <alignment horizontal="right"/>
    </xf>
    <xf numFmtId="10" fontId="9" fillId="0" borderId="1" xfId="0" applyNumberFormat="1" applyFont="1" applyBorder="1" applyAlignment="1">
      <alignment horizontal="center"/>
    </xf>
    <xf numFmtId="10" fontId="15" fillId="0" borderId="1" xfId="0" applyNumberFormat="1" applyFont="1" applyBorder="1" applyAlignment="1">
      <alignment horizontal="center"/>
    </xf>
    <xf numFmtId="2" fontId="15" fillId="0" borderId="1" xfId="0" applyNumberFormat="1" applyFont="1" applyBorder="1"/>
    <xf numFmtId="10" fontId="15" fillId="0" borderId="5" xfId="0" applyNumberFormat="1" applyFont="1" applyBorder="1" applyAlignment="1">
      <alignment horizontal="center"/>
    </xf>
    <xf numFmtId="10" fontId="4" fillId="7" borderId="1" xfId="1" applyNumberFormat="1" applyFill="1" applyBorder="1" applyAlignment="1">
      <alignment horizontal="center" vertical="center"/>
    </xf>
    <xf numFmtId="0" fontId="18" fillId="0" borderId="1" xfId="6" applyFont="1" applyBorder="1" applyAlignment="1">
      <alignment horizontal="center" vertical="center" wrapText="1"/>
    </xf>
    <xf numFmtId="167" fontId="4" fillId="0" borderId="0" xfId="4" applyNumberFormat="1"/>
    <xf numFmtId="0" fontId="14" fillId="8" borderId="1" xfId="7" applyFont="1" applyFill="1" applyBorder="1" applyAlignment="1">
      <alignment horizontal="left" vertical="center" wrapText="1"/>
    </xf>
    <xf numFmtId="0" fontId="21" fillId="8" borderId="1" xfId="6" applyFont="1" applyFill="1" applyBorder="1" applyAlignment="1">
      <alignment horizontal="center" vertical="center" wrapText="1"/>
    </xf>
    <xf numFmtId="0" fontId="19" fillId="8" borderId="1" xfId="6" applyFont="1" applyFill="1" applyBorder="1" applyAlignment="1">
      <alignment horizontal="center" vertical="center" wrapText="1"/>
    </xf>
    <xf numFmtId="0" fontId="20" fillId="0" borderId="1" xfId="6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3" fillId="0" borderId="8" xfId="0" applyFont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5" borderId="5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3" fillId="6" borderId="5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8" xfId="0" applyBorder="1"/>
    <xf numFmtId="0" fontId="0" fillId="0" borderId="6" xfId="0" applyBorder="1"/>
    <xf numFmtId="0" fontId="0" fillId="0" borderId="5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6" xfId="0" applyBorder="1" applyAlignment="1">
      <alignment horizontal="left"/>
    </xf>
    <xf numFmtId="0" fontId="9" fillId="0" borderId="1" xfId="0" applyFont="1" applyBorder="1" applyAlignment="1">
      <alignment horizontal="left"/>
    </xf>
    <xf numFmtId="0" fontId="3" fillId="5" borderId="9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5" borderId="10" xfId="0" applyFont="1" applyFill="1" applyBorder="1" applyAlignment="1">
      <alignment horizontal="center"/>
    </xf>
    <xf numFmtId="0" fontId="3" fillId="5" borderId="8" xfId="0" applyFont="1" applyFill="1" applyBorder="1" applyAlignment="1">
      <alignment horizontal="center"/>
    </xf>
    <xf numFmtId="0" fontId="15" fillId="0" borderId="1" xfId="0" applyFont="1" applyBorder="1" applyAlignment="1">
      <alignment horizontal="left"/>
    </xf>
    <xf numFmtId="0" fontId="9" fillId="0" borderId="1" xfId="0" applyFont="1" applyBorder="1"/>
    <xf numFmtId="0" fontId="0" fillId="0" borderId="1" xfId="0" applyBorder="1"/>
    <xf numFmtId="0" fontId="3" fillId="5" borderId="11" xfId="0" applyFont="1" applyFill="1" applyBorder="1" applyAlignment="1">
      <alignment horizontal="center"/>
    </xf>
    <xf numFmtId="0" fontId="3" fillId="5" borderId="12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3" fillId="0" borderId="1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12" xfId="0" applyFont="1" applyBorder="1" applyAlignment="1">
      <alignment horizontal="left"/>
    </xf>
    <xf numFmtId="0" fontId="0" fillId="0" borderId="24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17" xfId="0" applyFont="1" applyBorder="1" applyAlignment="1">
      <alignment horizontal="center" wrapText="1"/>
    </xf>
    <xf numFmtId="0" fontId="3" fillId="0" borderId="18" xfId="0" applyFont="1" applyBorder="1" applyAlignment="1">
      <alignment horizontal="center" wrapText="1"/>
    </xf>
    <xf numFmtId="0" fontId="0" fillId="0" borderId="32" xfId="0" applyBorder="1" applyAlignment="1">
      <alignment horizontal="left"/>
    </xf>
    <xf numFmtId="0" fontId="0" fillId="0" borderId="34" xfId="0" applyBorder="1" applyAlignment="1">
      <alignment horizontal="left"/>
    </xf>
    <xf numFmtId="0" fontId="0" fillId="0" borderId="43" xfId="0" applyBorder="1" applyAlignment="1">
      <alignment horizontal="left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44" xfId="0" applyBorder="1" applyAlignment="1">
      <alignment horizontal="center"/>
    </xf>
    <xf numFmtId="0" fontId="3" fillId="7" borderId="12" xfId="0" applyFont="1" applyFill="1" applyBorder="1" applyAlignment="1">
      <alignment horizontal="center"/>
    </xf>
    <xf numFmtId="0" fontId="3" fillId="7" borderId="16" xfId="0" applyFont="1" applyFill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40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8" xfId="0" applyFont="1" applyBorder="1" applyAlignment="1">
      <alignment horizontal="left"/>
    </xf>
    <xf numFmtId="0" fontId="0" fillId="0" borderId="41" xfId="0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42" xfId="0" applyBorder="1" applyAlignment="1">
      <alignment horizontal="left"/>
    </xf>
    <xf numFmtId="0" fontId="3" fillId="0" borderId="28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2" xfId="0" applyBorder="1" applyAlignment="1">
      <alignment horizontal="left"/>
    </xf>
    <xf numFmtId="0" fontId="0" fillId="0" borderId="23" xfId="0" applyBorder="1" applyAlignment="1">
      <alignment horizontal="left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3" fillId="0" borderId="5" xfId="0" applyFont="1" applyBorder="1" applyAlignment="1">
      <alignment horizontal="right"/>
    </xf>
    <xf numFmtId="0" fontId="3" fillId="0" borderId="8" xfId="0" applyFont="1" applyBorder="1" applyAlignment="1">
      <alignment horizontal="right"/>
    </xf>
    <xf numFmtId="0" fontId="3" fillId="0" borderId="6" xfId="0" applyFont="1" applyBorder="1" applyAlignment="1">
      <alignment horizontal="right"/>
    </xf>
    <xf numFmtId="0" fontId="3" fillId="6" borderId="14" xfId="0" applyFont="1" applyFill="1" applyBorder="1" applyAlignment="1">
      <alignment horizontal="center"/>
    </xf>
    <xf numFmtId="0" fontId="3" fillId="6" borderId="12" xfId="0" applyFont="1" applyFill="1" applyBorder="1" applyAlignment="1">
      <alignment horizontal="center"/>
    </xf>
    <xf numFmtId="0" fontId="3" fillId="8" borderId="5" xfId="0" applyFont="1" applyFill="1" applyBorder="1" applyAlignment="1">
      <alignment horizontal="center"/>
    </xf>
    <xf numFmtId="0" fontId="3" fillId="8" borderId="8" xfId="0" applyFont="1" applyFill="1" applyBorder="1" applyAlignment="1">
      <alignment horizontal="center"/>
    </xf>
    <xf numFmtId="0" fontId="3" fillId="8" borderId="6" xfId="0" applyFont="1" applyFill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14" fontId="4" fillId="0" borderId="1" xfId="0" applyNumberFormat="1" applyFont="1" applyBorder="1" applyAlignment="1">
      <alignment horizontal="center"/>
    </xf>
    <xf numFmtId="14" fontId="4" fillId="0" borderId="1" xfId="0" quotePrefix="1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15" fillId="0" borderId="1" xfId="0" applyFont="1" applyBorder="1" applyAlignment="1">
      <alignment horizontal="center"/>
    </xf>
    <xf numFmtId="0" fontId="4" fillId="0" borderId="1" xfId="0" applyFont="1" applyBorder="1"/>
    <xf numFmtId="0" fontId="6" fillId="0" borderId="3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12" xfId="0" applyFont="1" applyBorder="1" applyAlignment="1">
      <alignment horizontal="left"/>
    </xf>
    <xf numFmtId="0" fontId="3" fillId="0" borderId="18" xfId="0" applyFont="1" applyBorder="1" applyAlignment="1">
      <alignment horizontal="center"/>
    </xf>
    <xf numFmtId="168" fontId="0" fillId="4" borderId="1" xfId="0" applyNumberFormat="1" applyFill="1" applyBorder="1"/>
  </cellXfs>
  <cellStyles count="9">
    <cellStyle name="Moeda" xfId="2" builtinId="4"/>
    <cellStyle name="Normal" xfId="0" builtinId="0"/>
    <cellStyle name="Normal 2" xfId="7" xr:uid="{D0087EDB-4105-491A-A803-6EAFA11FBDCF}"/>
    <cellStyle name="Normal 2 2" xfId="4" xr:uid="{460BB5B2-4899-4A87-BB45-C97E64643483}"/>
    <cellStyle name="Normal 2 3" xfId="5" xr:uid="{CB08D7C6-AC70-471B-98D1-56E4D4681802}"/>
    <cellStyle name="Normal 3 2" xfId="3" xr:uid="{33CBED10-D720-424B-9C9C-AA270BEA8224}"/>
    <cellStyle name="Normal 3 2 2 2" xfId="6" xr:uid="{AF68C9DB-DE11-4A48-A903-BCDE4340F364}"/>
    <cellStyle name="Porcentagem" xfId="1" builtinId="5"/>
    <cellStyle name="Vírgula 2 6" xfId="8" xr:uid="{71389C9B-0EF6-494D-8AC8-BDB54FE76DB3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0F8CB-20C4-435A-A3B0-F286DF148CA2}">
  <sheetPr>
    <tabColor indexed="13"/>
  </sheetPr>
  <dimension ref="A1:I129"/>
  <sheetViews>
    <sheetView topLeftCell="A71" zoomScale="140" zoomScaleNormal="140" workbookViewId="0">
      <selection activeCell="B35" sqref="B35:H35"/>
    </sheetView>
  </sheetViews>
  <sheetFormatPr defaultColWidth="9.28515625" defaultRowHeight="12.75"/>
  <cols>
    <col min="1" max="1" width="10" customWidth="1"/>
    <col min="3" max="3" width="15" customWidth="1"/>
    <col min="5" max="5" width="10.7109375" customWidth="1"/>
    <col min="7" max="7" width="19.28515625" customWidth="1"/>
    <col min="8" max="8" width="11" bestFit="1" customWidth="1"/>
    <col min="9" max="9" width="113.85546875" bestFit="1" customWidth="1"/>
    <col min="11" max="11" width="9.5703125" customWidth="1"/>
  </cols>
  <sheetData>
    <row r="1" spans="1:9">
      <c r="A1" s="188" t="s">
        <v>161</v>
      </c>
      <c r="B1" s="188"/>
      <c r="C1" s="188"/>
      <c r="D1" s="188"/>
      <c r="E1" s="188"/>
      <c r="F1" s="188"/>
      <c r="G1" s="188"/>
      <c r="H1" s="188"/>
      <c r="I1" s="189"/>
    </row>
    <row r="2" spans="1:9">
      <c r="A2" s="145"/>
      <c r="B2" s="145"/>
      <c r="C2" s="145"/>
      <c r="D2" s="145"/>
      <c r="E2" s="145"/>
      <c r="F2" s="145"/>
      <c r="G2" s="145"/>
      <c r="H2" s="145"/>
      <c r="I2" s="107" t="s">
        <v>168</v>
      </c>
    </row>
    <row r="3" spans="1:9">
      <c r="A3" s="142" t="s">
        <v>14</v>
      </c>
      <c r="B3" s="142"/>
      <c r="C3" s="142"/>
      <c r="D3" s="142"/>
      <c r="E3" s="142"/>
      <c r="F3" s="142"/>
      <c r="G3" s="142"/>
      <c r="H3" s="143"/>
      <c r="I3" s="92"/>
    </row>
    <row r="4" spans="1:9">
      <c r="A4" s="1">
        <v>1</v>
      </c>
      <c r="B4" s="140" t="s">
        <v>15</v>
      </c>
      <c r="C4" s="140"/>
      <c r="D4" s="140"/>
      <c r="E4" s="140"/>
      <c r="F4" s="140"/>
      <c r="G4" s="140"/>
      <c r="H4" s="75"/>
      <c r="I4" s="92"/>
    </row>
    <row r="5" spans="1:9">
      <c r="A5" s="1" t="s">
        <v>1</v>
      </c>
      <c r="B5" s="144" t="s">
        <v>18</v>
      </c>
      <c r="C5" s="144"/>
      <c r="D5" s="144"/>
      <c r="E5" s="144"/>
      <c r="F5" s="144"/>
      <c r="G5" s="144"/>
      <c r="H5" s="78"/>
      <c r="I5" s="92"/>
    </row>
    <row r="6" spans="1:9">
      <c r="A6" s="140" t="s">
        <v>21</v>
      </c>
      <c r="B6" s="140"/>
      <c r="C6" s="140"/>
      <c r="D6" s="140"/>
      <c r="E6" s="140"/>
      <c r="F6" s="140"/>
      <c r="G6" s="140"/>
      <c r="H6" s="141"/>
      <c r="I6" s="92"/>
    </row>
    <row r="7" spans="1:9">
      <c r="A7" s="5"/>
      <c r="B7" s="5"/>
      <c r="C7" s="5"/>
      <c r="D7" s="5"/>
      <c r="E7" s="5"/>
      <c r="F7" s="5"/>
      <c r="G7" s="5"/>
      <c r="H7" s="5"/>
      <c r="I7" s="92"/>
    </row>
    <row r="8" spans="1:9">
      <c r="A8" s="142" t="s">
        <v>22</v>
      </c>
      <c r="B8" s="142"/>
      <c r="C8" s="142"/>
      <c r="D8" s="142"/>
      <c r="E8" s="142"/>
      <c r="F8" s="142"/>
      <c r="G8" s="142"/>
      <c r="H8" s="143"/>
      <c r="I8" s="92"/>
    </row>
    <row r="9" spans="1:9">
      <c r="A9" s="140" t="s">
        <v>23</v>
      </c>
      <c r="B9" s="140"/>
      <c r="C9" s="140"/>
      <c r="D9" s="140"/>
      <c r="E9" s="140"/>
      <c r="F9" s="140"/>
      <c r="G9" s="140"/>
      <c r="H9" s="75" t="s">
        <v>16</v>
      </c>
      <c r="I9" s="92"/>
    </row>
    <row r="10" spans="1:9">
      <c r="A10" s="1" t="s">
        <v>1</v>
      </c>
      <c r="B10" s="144" t="s">
        <v>24</v>
      </c>
      <c r="C10" s="144"/>
      <c r="D10" s="144"/>
      <c r="E10" s="144"/>
      <c r="F10" s="144"/>
      <c r="G10" s="144"/>
      <c r="H10" s="80">
        <f>1/12</f>
        <v>8.3333333333333329E-2</v>
      </c>
      <c r="I10" s="92"/>
    </row>
    <row r="11" spans="1:9">
      <c r="A11" s="1" t="s">
        <v>3</v>
      </c>
      <c r="B11" s="144" t="s">
        <v>25</v>
      </c>
      <c r="C11" s="144"/>
      <c r="D11" s="144"/>
      <c r="E11" s="144"/>
      <c r="F11" s="144"/>
      <c r="G11" s="144"/>
      <c r="H11" s="81">
        <f>(1/11)+((1/3)/11)</f>
        <v>0.12121212121212122</v>
      </c>
      <c r="I11" s="93" t="s">
        <v>147</v>
      </c>
    </row>
    <row r="12" spans="1:9">
      <c r="A12" s="140" t="s">
        <v>26</v>
      </c>
      <c r="B12" s="140"/>
      <c r="C12" s="140"/>
      <c r="D12" s="140"/>
      <c r="E12" s="140"/>
      <c r="F12" s="140"/>
      <c r="G12" s="140"/>
      <c r="H12" s="82">
        <f>TRUNC(SUM(H10:H11),4)</f>
        <v>0.20449999999999999</v>
      </c>
      <c r="I12" s="92"/>
    </row>
    <row r="13" spans="1:9">
      <c r="A13" s="148"/>
      <c r="B13" s="149"/>
      <c r="C13" s="149"/>
      <c r="D13" s="149"/>
      <c r="E13" s="149"/>
      <c r="F13" s="149"/>
      <c r="G13" s="149"/>
      <c r="H13" s="149"/>
      <c r="I13" s="94"/>
    </row>
    <row r="14" spans="1:9">
      <c r="A14" s="140" t="s">
        <v>28</v>
      </c>
      <c r="B14" s="140"/>
      <c r="C14" s="140"/>
      <c r="D14" s="140"/>
      <c r="E14" s="140"/>
      <c r="F14" s="140"/>
      <c r="G14" s="140"/>
      <c r="H14" s="75" t="s">
        <v>16</v>
      </c>
      <c r="I14" s="92"/>
    </row>
    <row r="15" spans="1:9">
      <c r="A15" s="1" t="s">
        <v>1</v>
      </c>
      <c r="B15" s="144" t="s">
        <v>29</v>
      </c>
      <c r="C15" s="144"/>
      <c r="D15" s="144"/>
      <c r="E15" s="144"/>
      <c r="F15" s="144"/>
      <c r="G15" s="144"/>
      <c r="H15" s="83">
        <v>0.2</v>
      </c>
      <c r="I15" s="95" t="s">
        <v>148</v>
      </c>
    </row>
    <row r="16" spans="1:9">
      <c r="A16" s="1" t="s">
        <v>3</v>
      </c>
      <c r="B16" s="144" t="s">
        <v>30</v>
      </c>
      <c r="C16" s="144"/>
      <c r="D16" s="144"/>
      <c r="E16" s="144"/>
      <c r="F16" s="144"/>
      <c r="G16" s="144"/>
      <c r="H16" s="83">
        <v>2.5000000000000001E-2</v>
      </c>
      <c r="I16" s="95" t="s">
        <v>149</v>
      </c>
    </row>
    <row r="17" spans="1:9">
      <c r="A17" s="1" t="s">
        <v>5</v>
      </c>
      <c r="B17" s="144" t="s">
        <v>31</v>
      </c>
      <c r="C17" s="144"/>
      <c r="D17" s="144"/>
      <c r="E17" s="144"/>
      <c r="F17" s="144"/>
      <c r="G17" s="144"/>
      <c r="H17" s="83">
        <v>0.03</v>
      </c>
      <c r="I17" s="95" t="s">
        <v>150</v>
      </c>
    </row>
    <row r="18" spans="1:9">
      <c r="A18" s="1" t="s">
        <v>7</v>
      </c>
      <c r="B18" s="144" t="s">
        <v>32</v>
      </c>
      <c r="C18" s="144"/>
      <c r="D18" s="144"/>
      <c r="E18" s="144"/>
      <c r="F18" s="144"/>
      <c r="G18" s="144"/>
      <c r="H18" s="83">
        <v>1.4999999999999999E-2</v>
      </c>
      <c r="I18" s="95" t="s">
        <v>151</v>
      </c>
    </row>
    <row r="19" spans="1:9">
      <c r="A19" s="1" t="s">
        <v>19</v>
      </c>
      <c r="B19" s="144" t="s">
        <v>33</v>
      </c>
      <c r="C19" s="144"/>
      <c r="D19" s="144"/>
      <c r="E19" s="144"/>
      <c r="F19" s="144"/>
      <c r="G19" s="144"/>
      <c r="H19" s="83">
        <v>0.01</v>
      </c>
      <c r="I19" s="95" t="s">
        <v>152</v>
      </c>
    </row>
    <row r="20" spans="1:9">
      <c r="A20" s="1" t="s">
        <v>20</v>
      </c>
      <c r="B20" s="144" t="s">
        <v>34</v>
      </c>
      <c r="C20" s="144"/>
      <c r="D20" s="144"/>
      <c r="E20" s="144"/>
      <c r="F20" s="144"/>
      <c r="G20" s="144"/>
      <c r="H20" s="83">
        <v>6.0000000000000001E-3</v>
      </c>
      <c r="I20" s="95" t="s">
        <v>153</v>
      </c>
    </row>
    <row r="21" spans="1:9">
      <c r="A21" s="1" t="s">
        <v>35</v>
      </c>
      <c r="B21" s="144" t="s">
        <v>36</v>
      </c>
      <c r="C21" s="144"/>
      <c r="D21" s="144"/>
      <c r="E21" s="144"/>
      <c r="F21" s="144"/>
      <c r="G21" s="144"/>
      <c r="H21" s="83">
        <v>2E-3</v>
      </c>
      <c r="I21" s="95" t="s">
        <v>154</v>
      </c>
    </row>
    <row r="22" spans="1:9">
      <c r="A22" s="1" t="s">
        <v>37</v>
      </c>
      <c r="B22" s="144" t="s">
        <v>38</v>
      </c>
      <c r="C22" s="144"/>
      <c r="D22" s="144"/>
      <c r="E22" s="144"/>
      <c r="F22" s="144"/>
      <c r="G22" s="144"/>
      <c r="H22" s="83">
        <v>0.08</v>
      </c>
      <c r="I22" s="95" t="s">
        <v>155</v>
      </c>
    </row>
    <row r="23" spans="1:9">
      <c r="A23" s="140" t="s">
        <v>39</v>
      </c>
      <c r="B23" s="140"/>
      <c r="C23" s="140"/>
      <c r="D23" s="140"/>
      <c r="E23" s="140"/>
      <c r="F23" s="140"/>
      <c r="G23" s="140"/>
      <c r="H23" s="82">
        <f>SUM(H15:H22)</f>
        <v>0.36800000000000005</v>
      </c>
      <c r="I23" s="92"/>
    </row>
    <row r="24" spans="1:9">
      <c r="A24" s="146"/>
      <c r="B24" s="146"/>
      <c r="C24" s="146"/>
      <c r="D24" s="146"/>
      <c r="E24" s="146"/>
      <c r="F24" s="146"/>
      <c r="G24" s="146"/>
      <c r="H24" s="147"/>
      <c r="I24" s="92"/>
    </row>
    <row r="25" spans="1:9">
      <c r="A25" s="140" t="s">
        <v>40</v>
      </c>
      <c r="B25" s="140"/>
      <c r="C25" s="140"/>
      <c r="D25" s="140"/>
      <c r="E25" s="140"/>
      <c r="F25" s="140"/>
      <c r="G25" s="140"/>
      <c r="H25" s="82"/>
      <c r="I25" s="92"/>
    </row>
    <row r="26" spans="1:9">
      <c r="A26" s="1" t="s">
        <v>1</v>
      </c>
      <c r="B26" s="154" t="s">
        <v>175</v>
      </c>
      <c r="C26" s="155"/>
      <c r="D26" s="155"/>
      <c r="E26" s="155"/>
      <c r="F26" s="155"/>
      <c r="G26" s="156"/>
      <c r="H26" s="77" t="s">
        <v>41</v>
      </c>
      <c r="I26" s="92"/>
    </row>
    <row r="27" spans="1:9">
      <c r="A27" s="1" t="s">
        <v>3</v>
      </c>
      <c r="B27" s="154" t="s">
        <v>173</v>
      </c>
      <c r="C27" s="155"/>
      <c r="D27" s="155"/>
      <c r="E27" s="155"/>
      <c r="F27" s="155"/>
      <c r="G27" s="156"/>
      <c r="H27" s="77"/>
      <c r="I27" s="95"/>
    </row>
    <row r="28" spans="1:9">
      <c r="A28" s="1" t="s">
        <v>5</v>
      </c>
      <c r="B28" s="157" t="s">
        <v>177</v>
      </c>
      <c r="C28" s="158"/>
      <c r="D28" s="158"/>
      <c r="E28" s="158"/>
      <c r="F28" s="158"/>
      <c r="G28" s="159"/>
      <c r="H28" s="77"/>
      <c r="I28" s="95"/>
    </row>
    <row r="29" spans="1:9">
      <c r="A29" s="1" t="s">
        <v>7</v>
      </c>
      <c r="B29" s="157" t="s">
        <v>176</v>
      </c>
      <c r="C29" s="158"/>
      <c r="D29" s="158"/>
      <c r="E29" s="158"/>
      <c r="F29" s="158"/>
      <c r="G29" s="159"/>
      <c r="H29" s="76"/>
      <c r="I29" s="95"/>
    </row>
    <row r="30" spans="1:9">
      <c r="A30" s="140" t="s">
        <v>42</v>
      </c>
      <c r="B30" s="140"/>
      <c r="C30" s="140"/>
      <c r="D30" s="140"/>
      <c r="E30" s="140"/>
      <c r="F30" s="140"/>
      <c r="G30" s="140"/>
      <c r="H30" s="141"/>
      <c r="I30" s="92"/>
    </row>
    <row r="31" spans="1:9">
      <c r="A31" s="146"/>
      <c r="B31" s="146"/>
      <c r="C31" s="146"/>
      <c r="D31" s="146"/>
      <c r="E31" s="146"/>
      <c r="F31" s="146"/>
      <c r="G31" s="146"/>
      <c r="H31" s="147"/>
      <c r="I31" s="92"/>
    </row>
    <row r="32" spans="1:9">
      <c r="A32" s="150" t="s">
        <v>43</v>
      </c>
      <c r="B32" s="150"/>
      <c r="C32" s="150"/>
      <c r="D32" s="150"/>
      <c r="E32" s="150"/>
      <c r="F32" s="150"/>
      <c r="G32" s="150"/>
      <c r="H32" s="151"/>
      <c r="I32" s="92"/>
    </row>
    <row r="33" spans="1:9">
      <c r="A33" s="140" t="s">
        <v>44</v>
      </c>
      <c r="B33" s="140"/>
      <c r="C33" s="140"/>
      <c r="D33" s="140"/>
      <c r="E33" s="140"/>
      <c r="F33" s="140"/>
      <c r="G33" s="140"/>
      <c r="H33" s="141"/>
      <c r="I33" s="92"/>
    </row>
    <row r="34" spans="1:9">
      <c r="A34" s="1" t="s">
        <v>45</v>
      </c>
      <c r="B34" s="152" t="s">
        <v>46</v>
      </c>
      <c r="C34" s="152"/>
      <c r="D34" s="152"/>
      <c r="E34" s="152"/>
      <c r="F34" s="152"/>
      <c r="G34" s="152"/>
      <c r="H34" s="153"/>
      <c r="I34" s="92"/>
    </row>
    <row r="35" spans="1:9">
      <c r="A35" s="1" t="s">
        <v>47</v>
      </c>
      <c r="B35" s="152" t="s">
        <v>48</v>
      </c>
      <c r="C35" s="152"/>
      <c r="D35" s="152"/>
      <c r="E35" s="152"/>
      <c r="F35" s="152"/>
      <c r="G35" s="152"/>
      <c r="H35" s="153"/>
      <c r="I35" s="92"/>
    </row>
    <row r="36" spans="1:9">
      <c r="A36" s="1" t="s">
        <v>49</v>
      </c>
      <c r="B36" s="152" t="s">
        <v>50</v>
      </c>
      <c r="C36" s="152"/>
      <c r="D36" s="152"/>
      <c r="E36" s="152"/>
      <c r="F36" s="152"/>
      <c r="G36" s="152"/>
      <c r="H36" s="153"/>
      <c r="I36" s="92"/>
    </row>
    <row r="37" spans="1:9">
      <c r="A37" s="140" t="s">
        <v>51</v>
      </c>
      <c r="B37" s="140"/>
      <c r="C37" s="140"/>
      <c r="D37" s="140"/>
      <c r="E37" s="140"/>
      <c r="F37" s="140"/>
      <c r="G37" s="140"/>
      <c r="H37" s="141"/>
      <c r="I37" s="92"/>
    </row>
    <row r="38" spans="1:9">
      <c r="A38" s="161"/>
      <c r="B38" s="162"/>
      <c r="C38" s="162"/>
      <c r="D38" s="162"/>
      <c r="E38" s="162"/>
      <c r="F38" s="162"/>
      <c r="G38" s="162"/>
      <c r="H38" s="162"/>
      <c r="I38" s="92"/>
    </row>
    <row r="39" spans="1:9">
      <c r="A39" s="142" t="s">
        <v>52</v>
      </c>
      <c r="B39" s="142"/>
      <c r="C39" s="142"/>
      <c r="D39" s="142"/>
      <c r="E39" s="142"/>
      <c r="F39" s="142"/>
      <c r="G39" s="142"/>
      <c r="H39" s="143"/>
      <c r="I39" s="92"/>
    </row>
    <row r="40" spans="1:9">
      <c r="A40" s="1">
        <v>3</v>
      </c>
      <c r="B40" s="140" t="s">
        <v>53</v>
      </c>
      <c r="C40" s="140"/>
      <c r="D40" s="140"/>
      <c r="E40" s="140"/>
      <c r="F40" s="140"/>
      <c r="G40" s="140"/>
      <c r="H40" s="75" t="s">
        <v>16</v>
      </c>
      <c r="I40" s="92"/>
    </row>
    <row r="41" spans="1:9">
      <c r="A41" s="1" t="s">
        <v>1</v>
      </c>
      <c r="B41" s="144" t="s">
        <v>54</v>
      </c>
      <c r="C41" s="144"/>
      <c r="D41" s="144"/>
      <c r="E41" s="144"/>
      <c r="F41" s="144"/>
      <c r="G41" s="144"/>
      <c r="H41" s="84">
        <f>(1/12)*0.05</f>
        <v>4.1666666666666666E-3</v>
      </c>
      <c r="I41" s="95" t="s">
        <v>139</v>
      </c>
    </row>
    <row r="42" spans="1:9">
      <c r="A42" s="1" t="s">
        <v>3</v>
      </c>
      <c r="B42" s="144" t="s">
        <v>55</v>
      </c>
      <c r="C42" s="144"/>
      <c r="D42" s="144"/>
      <c r="E42" s="144"/>
      <c r="F42" s="144"/>
      <c r="G42" s="144"/>
      <c r="H42" s="81">
        <f>8%*H41</f>
        <v>3.3333333333333332E-4</v>
      </c>
      <c r="I42" s="96" t="s">
        <v>162</v>
      </c>
    </row>
    <row r="43" spans="1:9">
      <c r="A43" s="1" t="s">
        <v>5</v>
      </c>
      <c r="B43" s="144" t="s">
        <v>56</v>
      </c>
      <c r="C43" s="144"/>
      <c r="D43" s="144"/>
      <c r="E43" s="144"/>
      <c r="F43" s="144"/>
      <c r="G43" s="144"/>
      <c r="H43" s="80">
        <f>(1+0.0833+0.0833+0.0278)*0.08*0.4*0.05</f>
        <v>1.9110400000000001E-3</v>
      </c>
      <c r="I43" s="95" t="s">
        <v>140</v>
      </c>
    </row>
    <row r="44" spans="1:9">
      <c r="A44" s="1" t="s">
        <v>7</v>
      </c>
      <c r="B44" s="144" t="s">
        <v>57</v>
      </c>
      <c r="C44" s="144"/>
      <c r="D44" s="144"/>
      <c r="E44" s="144"/>
      <c r="F44" s="144"/>
      <c r="G44" s="144"/>
      <c r="H44" s="80">
        <f>((7/30)/12)</f>
        <v>1.9444444444444445E-2</v>
      </c>
      <c r="I44" s="95" t="s">
        <v>141</v>
      </c>
    </row>
    <row r="45" spans="1:9">
      <c r="A45" s="54" t="s">
        <v>19</v>
      </c>
      <c r="B45" s="160" t="s">
        <v>58</v>
      </c>
      <c r="C45" s="160"/>
      <c r="D45" s="160"/>
      <c r="E45" s="160"/>
      <c r="F45" s="160"/>
      <c r="G45" s="160"/>
      <c r="H45" s="80">
        <v>7.1000000000000004E-3</v>
      </c>
      <c r="I45" s="95" t="s">
        <v>142</v>
      </c>
    </row>
    <row r="46" spans="1:9">
      <c r="A46" s="1" t="s">
        <v>20</v>
      </c>
      <c r="B46" s="144" t="s">
        <v>59</v>
      </c>
      <c r="C46" s="144"/>
      <c r="D46" s="144"/>
      <c r="E46" s="144"/>
      <c r="F46" s="144"/>
      <c r="G46" s="144"/>
      <c r="H46" s="80">
        <f>(1+0.0833+0.0833+0.0278)*0.08*0.4</f>
        <v>3.8220799999999999E-2</v>
      </c>
      <c r="I46" s="95" t="s">
        <v>143</v>
      </c>
    </row>
    <row r="47" spans="1:9">
      <c r="A47" s="140" t="s">
        <v>60</v>
      </c>
      <c r="B47" s="140"/>
      <c r="C47" s="140"/>
      <c r="D47" s="140"/>
      <c r="E47" s="140"/>
      <c r="F47" s="140"/>
      <c r="G47" s="140"/>
      <c r="H47" s="82">
        <f>TRUNC(SUM(H41:H46),4)</f>
        <v>7.1099999999999997E-2</v>
      </c>
      <c r="I47" s="92"/>
    </row>
    <row r="48" spans="1:9">
      <c r="A48" s="141"/>
      <c r="B48" s="145"/>
      <c r="C48" s="145"/>
      <c r="D48" s="145"/>
      <c r="E48" s="145"/>
      <c r="F48" s="145"/>
      <c r="G48" s="145"/>
      <c r="H48" s="145"/>
      <c r="I48" s="92"/>
    </row>
    <row r="49" spans="1:9">
      <c r="A49" s="142" t="s">
        <v>61</v>
      </c>
      <c r="B49" s="142"/>
      <c r="C49" s="142"/>
      <c r="D49" s="142"/>
      <c r="E49" s="142"/>
      <c r="F49" s="142"/>
      <c r="G49" s="142"/>
      <c r="H49" s="143"/>
      <c r="I49" s="97"/>
    </row>
    <row r="50" spans="1:9">
      <c r="A50" s="140" t="s">
        <v>62</v>
      </c>
      <c r="B50" s="140"/>
      <c r="C50" s="140"/>
      <c r="D50" s="140"/>
      <c r="E50" s="140"/>
      <c r="F50" s="140"/>
      <c r="G50" s="140"/>
      <c r="H50" s="75" t="s">
        <v>16</v>
      </c>
      <c r="I50" s="92"/>
    </row>
    <row r="51" spans="1:9">
      <c r="A51" s="1" t="s">
        <v>1</v>
      </c>
      <c r="B51" s="144" t="s">
        <v>63</v>
      </c>
      <c r="C51" s="144"/>
      <c r="D51" s="144"/>
      <c r="E51" s="144"/>
      <c r="F51" s="144"/>
      <c r="G51" s="144"/>
      <c r="H51" s="84">
        <f>1/12</f>
        <v>8.3333333333333329E-2</v>
      </c>
      <c r="I51" s="92"/>
    </row>
    <row r="52" spans="1:9">
      <c r="A52" s="1" t="s">
        <v>3</v>
      </c>
      <c r="B52" s="144" t="s">
        <v>64</v>
      </c>
      <c r="C52" s="144"/>
      <c r="D52" s="144"/>
      <c r="E52" s="144"/>
      <c r="F52" s="144"/>
      <c r="G52" s="144"/>
      <c r="H52" s="84">
        <f>((2.96/30)/12)</f>
        <v>8.2222222222222228E-3</v>
      </c>
      <c r="I52" s="95" t="s">
        <v>144</v>
      </c>
    </row>
    <row r="53" spans="1:9">
      <c r="A53" s="1" t="s">
        <v>5</v>
      </c>
      <c r="B53" s="144" t="s">
        <v>65</v>
      </c>
      <c r="C53" s="144"/>
      <c r="D53" s="144"/>
      <c r="E53" s="144"/>
      <c r="F53" s="144"/>
      <c r="G53" s="144"/>
      <c r="H53" s="84">
        <f>((5/30)/12)*1.5%</f>
        <v>2.0833333333333332E-4</v>
      </c>
      <c r="I53" s="95" t="s">
        <v>145</v>
      </c>
    </row>
    <row r="54" spans="1:9" ht="25.5">
      <c r="A54" s="1" t="s">
        <v>7</v>
      </c>
      <c r="B54" s="144" t="s">
        <v>66</v>
      </c>
      <c r="C54" s="144"/>
      <c r="D54" s="144"/>
      <c r="E54" s="144"/>
      <c r="F54" s="144"/>
      <c r="G54" s="144"/>
      <c r="H54" s="85">
        <f>((15/30)/12)*0.78%</f>
        <v>3.2499999999999999E-4</v>
      </c>
      <c r="I54" s="96" t="s">
        <v>146</v>
      </c>
    </row>
    <row r="55" spans="1:9" ht="25.5">
      <c r="A55" s="1" t="s">
        <v>19</v>
      </c>
      <c r="B55" s="144" t="s">
        <v>67</v>
      </c>
      <c r="C55" s="144"/>
      <c r="D55" s="144"/>
      <c r="E55" s="144"/>
      <c r="F55" s="144"/>
      <c r="G55" s="144"/>
      <c r="H55" s="85">
        <f>4*48.33%*0.32%</f>
        <v>6.18624E-3</v>
      </c>
      <c r="I55" s="96" t="s">
        <v>165</v>
      </c>
    </row>
    <row r="56" spans="1:9">
      <c r="A56" s="140" t="s">
        <v>68</v>
      </c>
      <c r="B56" s="140"/>
      <c r="C56" s="140"/>
      <c r="D56" s="140"/>
      <c r="E56" s="140"/>
      <c r="F56" s="140"/>
      <c r="G56" s="140"/>
      <c r="H56" s="82">
        <f>TRUNC(SUM(H51:H55),4)</f>
        <v>9.8199999999999996E-2</v>
      </c>
      <c r="I56" s="92"/>
    </row>
    <row r="57" spans="1:9">
      <c r="A57" s="163"/>
      <c r="B57" s="164"/>
      <c r="C57" s="164"/>
      <c r="D57" s="164"/>
      <c r="E57" s="164"/>
      <c r="F57" s="164"/>
      <c r="G57" s="164"/>
      <c r="H57" s="164"/>
      <c r="I57" s="92"/>
    </row>
    <row r="58" spans="1:9">
      <c r="A58" s="140" t="s">
        <v>69</v>
      </c>
      <c r="B58" s="140"/>
      <c r="C58" s="140"/>
      <c r="D58" s="140"/>
      <c r="E58" s="140"/>
      <c r="F58" s="140"/>
      <c r="G58" s="140"/>
      <c r="H58" s="75" t="s">
        <v>16</v>
      </c>
      <c r="I58" s="92"/>
    </row>
    <row r="59" spans="1:9">
      <c r="A59" s="1" t="s">
        <v>1</v>
      </c>
      <c r="B59" s="165" t="s">
        <v>70</v>
      </c>
      <c r="C59" s="165"/>
      <c r="D59" s="165"/>
      <c r="E59" s="165"/>
      <c r="F59" s="165"/>
      <c r="G59" s="165"/>
      <c r="H59" s="132">
        <v>0</v>
      </c>
      <c r="I59" s="92"/>
    </row>
    <row r="60" spans="1:9">
      <c r="A60" s="140" t="s">
        <v>71</v>
      </c>
      <c r="B60" s="140"/>
      <c r="C60" s="140"/>
      <c r="D60" s="140"/>
      <c r="E60" s="140"/>
      <c r="F60" s="140"/>
      <c r="G60" s="140"/>
      <c r="H60" s="82">
        <f>TRUNC(SUM(H59),4)</f>
        <v>0</v>
      </c>
      <c r="I60" s="92"/>
    </row>
    <row r="61" spans="1:9">
      <c r="A61" s="168"/>
      <c r="B61" s="169"/>
      <c r="C61" s="169"/>
      <c r="D61" s="169"/>
      <c r="E61" s="169"/>
      <c r="F61" s="169"/>
      <c r="G61" s="169"/>
      <c r="H61" s="169"/>
      <c r="I61" s="92"/>
    </row>
    <row r="62" spans="1:9">
      <c r="A62" s="150" t="s">
        <v>72</v>
      </c>
      <c r="B62" s="150"/>
      <c r="C62" s="150"/>
      <c r="D62" s="150"/>
      <c r="E62" s="150"/>
      <c r="F62" s="150"/>
      <c r="G62" s="150"/>
      <c r="H62" s="151"/>
      <c r="I62" s="92"/>
    </row>
    <row r="63" spans="1:9">
      <c r="A63" s="140" t="s">
        <v>73</v>
      </c>
      <c r="B63" s="140"/>
      <c r="C63" s="140"/>
      <c r="D63" s="140"/>
      <c r="E63" s="140"/>
      <c r="F63" s="140"/>
      <c r="G63" s="140"/>
      <c r="H63" s="141"/>
      <c r="I63" s="92"/>
    </row>
    <row r="64" spans="1:9">
      <c r="A64" s="1" t="s">
        <v>74</v>
      </c>
      <c r="B64" s="152" t="s">
        <v>75</v>
      </c>
      <c r="C64" s="152"/>
      <c r="D64" s="152"/>
      <c r="E64" s="152"/>
      <c r="F64" s="152"/>
      <c r="G64" s="152"/>
      <c r="H64" s="153"/>
      <c r="I64" s="92"/>
    </row>
    <row r="65" spans="1:9">
      <c r="A65" s="1" t="s">
        <v>76</v>
      </c>
      <c r="B65" s="152" t="s">
        <v>77</v>
      </c>
      <c r="C65" s="152"/>
      <c r="D65" s="152"/>
      <c r="E65" s="152"/>
      <c r="F65" s="152"/>
      <c r="G65" s="152"/>
      <c r="H65" s="153"/>
      <c r="I65" s="92"/>
    </row>
    <row r="66" spans="1:9">
      <c r="A66" s="140" t="s">
        <v>78</v>
      </c>
      <c r="B66" s="140"/>
      <c r="C66" s="140"/>
      <c r="D66" s="140"/>
      <c r="E66" s="140"/>
      <c r="F66" s="140"/>
      <c r="G66" s="140"/>
      <c r="H66" s="141"/>
      <c r="I66" s="92"/>
    </row>
    <row r="67" spans="1:9">
      <c r="A67" s="161"/>
      <c r="B67" s="162"/>
      <c r="C67" s="162"/>
      <c r="D67" s="162"/>
      <c r="E67" s="162"/>
      <c r="F67" s="162"/>
      <c r="G67" s="162"/>
      <c r="H67" s="162"/>
      <c r="I67" s="92"/>
    </row>
    <row r="68" spans="1:9">
      <c r="A68" s="142" t="s">
        <v>79</v>
      </c>
      <c r="B68" s="142"/>
      <c r="C68" s="142"/>
      <c r="D68" s="142"/>
      <c r="E68" s="142"/>
      <c r="F68" s="142"/>
      <c r="G68" s="142"/>
      <c r="H68" s="143"/>
      <c r="I68" s="92"/>
    </row>
    <row r="69" spans="1:9">
      <c r="A69" s="1">
        <v>5</v>
      </c>
      <c r="B69" s="140" t="s">
        <v>80</v>
      </c>
      <c r="C69" s="140"/>
      <c r="D69" s="140"/>
      <c r="E69" s="140"/>
      <c r="F69" s="140"/>
      <c r="G69" s="140"/>
      <c r="H69" s="75"/>
      <c r="I69" s="92"/>
    </row>
    <row r="70" spans="1:9">
      <c r="A70" s="1" t="s">
        <v>1</v>
      </c>
      <c r="B70" s="166" t="s">
        <v>128</v>
      </c>
      <c r="C70" s="167"/>
      <c r="D70" s="167"/>
      <c r="E70" s="167"/>
      <c r="F70" s="167"/>
      <c r="G70" s="167"/>
      <c r="H70" s="77" t="s">
        <v>41</v>
      </c>
      <c r="I70" s="92"/>
    </row>
    <row r="71" spans="1:9">
      <c r="A71" s="140" t="s">
        <v>81</v>
      </c>
      <c r="B71" s="140"/>
      <c r="C71" s="140"/>
      <c r="D71" s="140"/>
      <c r="E71" s="140"/>
      <c r="F71" s="140"/>
      <c r="G71" s="140"/>
      <c r="H71" s="82" t="s">
        <v>41</v>
      </c>
      <c r="I71" s="92"/>
    </row>
    <row r="72" spans="1:9">
      <c r="A72" s="161"/>
      <c r="B72" s="162"/>
      <c r="C72" s="162"/>
      <c r="D72" s="162"/>
      <c r="E72" s="162"/>
      <c r="F72" s="162"/>
      <c r="G72" s="162"/>
      <c r="H72" s="162"/>
      <c r="I72" s="92"/>
    </row>
    <row r="73" spans="1:9">
      <c r="A73" s="142" t="s">
        <v>82</v>
      </c>
      <c r="B73" s="142"/>
      <c r="C73" s="142"/>
      <c r="D73" s="142"/>
      <c r="E73" s="142"/>
      <c r="F73" s="142"/>
      <c r="G73" s="142"/>
      <c r="H73" s="143"/>
      <c r="I73" s="92"/>
    </row>
    <row r="74" spans="1:9">
      <c r="A74" s="1">
        <v>6</v>
      </c>
      <c r="B74" s="140" t="s">
        <v>83</v>
      </c>
      <c r="C74" s="140"/>
      <c r="D74" s="140"/>
      <c r="E74" s="140"/>
      <c r="F74" s="140"/>
      <c r="G74" s="140"/>
      <c r="H74" s="75" t="s">
        <v>16</v>
      </c>
      <c r="I74" s="92"/>
    </row>
    <row r="75" spans="1:9">
      <c r="A75" s="1" t="s">
        <v>1</v>
      </c>
      <c r="B75" s="144" t="s">
        <v>84</v>
      </c>
      <c r="C75" s="144"/>
      <c r="D75" s="144"/>
      <c r="E75" s="144"/>
      <c r="F75" s="144"/>
      <c r="G75" s="144"/>
      <c r="H75" s="86">
        <v>0.03</v>
      </c>
      <c r="I75" s="95" t="s">
        <v>159</v>
      </c>
    </row>
    <row r="76" spans="1:9">
      <c r="A76" s="1" t="s">
        <v>3</v>
      </c>
      <c r="B76" s="144" t="s">
        <v>85</v>
      </c>
      <c r="C76" s="144"/>
      <c r="D76" s="144"/>
      <c r="E76" s="144"/>
      <c r="F76" s="144"/>
      <c r="G76" s="144"/>
      <c r="H76" s="87">
        <v>6.7900000000000002E-2</v>
      </c>
      <c r="I76" s="95" t="s">
        <v>160</v>
      </c>
    </row>
    <row r="77" spans="1:9">
      <c r="A77" s="1" t="s">
        <v>5</v>
      </c>
      <c r="B77" s="171" t="s">
        <v>86</v>
      </c>
      <c r="C77" s="171"/>
      <c r="D77" s="171"/>
      <c r="E77" s="171"/>
      <c r="F77" s="171"/>
      <c r="G77" s="171"/>
      <c r="H77" s="88"/>
      <c r="I77" s="95"/>
    </row>
    <row r="78" spans="1:9">
      <c r="A78" s="1" t="s">
        <v>87</v>
      </c>
      <c r="B78" s="144" t="s">
        <v>88</v>
      </c>
      <c r="C78" s="144"/>
      <c r="D78" s="144"/>
      <c r="E78" s="144"/>
      <c r="F78" s="144"/>
      <c r="G78" s="144"/>
      <c r="H78" s="89">
        <v>1.6500000000000001E-2</v>
      </c>
      <c r="I78" s="95" t="s">
        <v>157</v>
      </c>
    </row>
    <row r="79" spans="1:9">
      <c r="A79" s="1" t="s">
        <v>89</v>
      </c>
      <c r="B79" s="144" t="s">
        <v>90</v>
      </c>
      <c r="C79" s="144"/>
      <c r="D79" s="144"/>
      <c r="E79" s="144"/>
      <c r="F79" s="144"/>
      <c r="G79" s="144"/>
      <c r="H79" s="90">
        <v>7.5999999999999998E-2</v>
      </c>
      <c r="I79" s="95" t="s">
        <v>156</v>
      </c>
    </row>
    <row r="80" spans="1:9">
      <c r="A80" s="1" t="s">
        <v>91</v>
      </c>
      <c r="B80" s="144" t="s">
        <v>92</v>
      </c>
      <c r="C80" s="144"/>
      <c r="D80" s="144"/>
      <c r="E80" s="144"/>
      <c r="F80" s="144"/>
      <c r="G80" s="144"/>
      <c r="H80" s="91">
        <v>0.05</v>
      </c>
      <c r="I80" s="95" t="s">
        <v>158</v>
      </c>
    </row>
    <row r="81" spans="1:9">
      <c r="A81" s="1" t="s">
        <v>163</v>
      </c>
      <c r="B81" s="158" t="s">
        <v>164</v>
      </c>
      <c r="C81" s="158"/>
      <c r="D81" s="158"/>
      <c r="E81" s="158"/>
      <c r="F81" s="158"/>
      <c r="G81" s="158"/>
      <c r="H81" s="91"/>
      <c r="I81" s="92"/>
    </row>
    <row r="82" spans="1:9">
      <c r="A82" s="141" t="s">
        <v>93</v>
      </c>
      <c r="B82" s="145"/>
      <c r="C82" s="145"/>
      <c r="D82" s="145"/>
      <c r="E82" s="145"/>
      <c r="F82" s="145"/>
      <c r="G82" s="145"/>
      <c r="H82" s="145"/>
      <c r="I82" s="98"/>
    </row>
    <row r="83" spans="1:9">
      <c r="A83" s="4"/>
      <c r="B83" s="170"/>
      <c r="C83" s="170"/>
      <c r="D83" s="170"/>
      <c r="E83" s="170"/>
      <c r="F83" s="170"/>
      <c r="G83" s="170"/>
      <c r="H83" s="170"/>
    </row>
    <row r="84" spans="1:9">
      <c r="A84" s="99" t="s">
        <v>94</v>
      </c>
      <c r="B84" s="172" t="s">
        <v>95</v>
      </c>
      <c r="C84" s="172"/>
      <c r="D84" s="172"/>
      <c r="E84" s="172"/>
      <c r="F84" s="172"/>
      <c r="G84" s="172"/>
      <c r="H84" s="100">
        <f>TRUNC(H78+H79+H80,4)</f>
        <v>0.14249999999999999</v>
      </c>
    </row>
    <row r="85" spans="1:9">
      <c r="A85" s="101"/>
      <c r="B85" s="173">
        <v>100</v>
      </c>
      <c r="C85" s="173"/>
      <c r="D85" s="173"/>
      <c r="E85" s="173"/>
      <c r="F85" s="173"/>
      <c r="G85" s="173"/>
      <c r="H85" s="103"/>
    </row>
    <row r="86" spans="1:9">
      <c r="A86" s="104"/>
      <c r="B86" s="102"/>
      <c r="C86" s="102"/>
      <c r="D86" s="102"/>
      <c r="E86" s="102"/>
      <c r="F86" s="102"/>
      <c r="G86" s="102"/>
      <c r="H86" s="103"/>
    </row>
    <row r="87" spans="1:9">
      <c r="A87" s="101" t="s">
        <v>96</v>
      </c>
      <c r="B87" s="173" t="s">
        <v>97</v>
      </c>
      <c r="C87" s="173"/>
      <c r="D87" s="173"/>
      <c r="E87" s="173"/>
      <c r="F87" s="173"/>
      <c r="G87" s="173"/>
      <c r="H87" s="103"/>
    </row>
    <row r="88" spans="1:9">
      <c r="A88" s="101"/>
      <c r="B88" s="102"/>
      <c r="C88" s="102"/>
      <c r="D88" s="102"/>
      <c r="E88" s="102"/>
      <c r="F88" s="102"/>
      <c r="G88" s="102"/>
      <c r="H88" s="103"/>
    </row>
    <row r="89" spans="1:9">
      <c r="A89" s="101" t="s">
        <v>98</v>
      </c>
      <c r="B89" s="173" t="s">
        <v>99</v>
      </c>
      <c r="C89" s="173"/>
      <c r="D89" s="173"/>
      <c r="E89" s="173"/>
      <c r="F89" s="173"/>
      <c r="G89" s="173"/>
      <c r="H89" s="103"/>
    </row>
    <row r="90" spans="1:9">
      <c r="A90" s="101"/>
      <c r="B90" s="102"/>
      <c r="C90" s="102"/>
      <c r="D90" s="102"/>
      <c r="E90" s="102"/>
      <c r="F90" s="102"/>
      <c r="G90" s="102"/>
      <c r="H90" s="103"/>
    </row>
    <row r="91" spans="1:9">
      <c r="A91" s="105"/>
      <c r="B91" s="174" t="s">
        <v>100</v>
      </c>
      <c r="C91" s="174"/>
      <c r="D91" s="174"/>
      <c r="E91" s="174"/>
      <c r="F91" s="174"/>
      <c r="G91" s="174"/>
      <c r="H91" s="106"/>
    </row>
    <row r="92" spans="1:9">
      <c r="A92" s="4"/>
      <c r="B92" s="4"/>
      <c r="C92" s="4"/>
      <c r="D92" s="4"/>
      <c r="E92" s="4"/>
      <c r="F92" s="4"/>
      <c r="G92" s="4"/>
      <c r="H92" s="4"/>
    </row>
    <row r="93" spans="1:9">
      <c r="A93" s="150" t="s">
        <v>101</v>
      </c>
      <c r="B93" s="150"/>
      <c r="C93" s="150"/>
      <c r="D93" s="150"/>
      <c r="E93" s="150"/>
      <c r="F93" s="150"/>
      <c r="G93" s="150"/>
      <c r="H93" s="150"/>
    </row>
    <row r="94" spans="1:9">
      <c r="A94" s="140" t="s">
        <v>102</v>
      </c>
      <c r="B94" s="140"/>
      <c r="C94" s="140"/>
      <c r="D94" s="140"/>
      <c r="E94" s="140"/>
      <c r="F94" s="140"/>
      <c r="G94" s="140"/>
      <c r="H94" s="140"/>
    </row>
    <row r="95" spans="1:9">
      <c r="A95" s="3" t="s">
        <v>1</v>
      </c>
      <c r="B95" s="144" t="str">
        <f>A3</f>
        <v>MÓDULO 1 - COMPOSIÇÃO DA REMUNERAÇÃO</v>
      </c>
      <c r="C95" s="144"/>
      <c r="D95" s="144"/>
      <c r="E95" s="144"/>
      <c r="F95" s="144"/>
      <c r="G95" s="144"/>
      <c r="H95" s="144"/>
    </row>
    <row r="96" spans="1:9">
      <c r="A96" s="3" t="s">
        <v>3</v>
      </c>
      <c r="B96" s="144" t="str">
        <f>A8</f>
        <v>MÓDULO 2 – ENCARGOS E BENEFÍCIOS ANUAIS, MENSAIS E DIÁRIOS</v>
      </c>
      <c r="C96" s="144"/>
      <c r="D96" s="144"/>
      <c r="E96" s="144"/>
      <c r="F96" s="144"/>
      <c r="G96" s="144"/>
      <c r="H96" s="144"/>
    </row>
    <row r="97" spans="1:8">
      <c r="A97" s="3" t="s">
        <v>5</v>
      </c>
      <c r="B97" s="144" t="str">
        <f>A39</f>
        <v>MÓDULO 3 – PROVISÃO PARA RESCISÃO</v>
      </c>
      <c r="C97" s="144"/>
      <c r="D97" s="144"/>
      <c r="E97" s="144"/>
      <c r="F97" s="144"/>
      <c r="G97" s="144"/>
      <c r="H97" s="144"/>
    </row>
    <row r="98" spans="1:8">
      <c r="A98" s="3" t="s">
        <v>7</v>
      </c>
      <c r="B98" s="144" t="str">
        <f>A49</f>
        <v>MÓDULO 4 – CUSTO DE REPOSIÇÃO DO PROFISSIONAL AUSENTE</v>
      </c>
      <c r="C98" s="144"/>
      <c r="D98" s="144"/>
      <c r="E98" s="144"/>
      <c r="F98" s="144"/>
      <c r="G98" s="144"/>
      <c r="H98" s="144"/>
    </row>
    <row r="99" spans="1:8">
      <c r="A99" s="3" t="s">
        <v>19</v>
      </c>
      <c r="B99" s="144" t="str">
        <f>A68</f>
        <v>MÓDULO 5 – INSUMOS DIVERSOS</v>
      </c>
      <c r="C99" s="144"/>
      <c r="D99" s="144"/>
      <c r="E99" s="144"/>
      <c r="F99" s="144"/>
      <c r="G99" s="144"/>
      <c r="H99" s="144"/>
    </row>
    <row r="100" spans="1:8">
      <c r="A100" s="1"/>
      <c r="B100" s="140" t="s">
        <v>103</v>
      </c>
      <c r="C100" s="140"/>
      <c r="D100" s="140"/>
      <c r="E100" s="140"/>
      <c r="F100" s="140"/>
      <c r="G100" s="140"/>
      <c r="H100" s="140"/>
    </row>
    <row r="101" spans="1:8">
      <c r="A101" s="3" t="s">
        <v>20</v>
      </c>
      <c r="B101" s="144" t="str">
        <f>A73</f>
        <v>MÓDULO 6 – CUSTOS INDIRETOS, TRIBUTOS E LUCRO</v>
      </c>
      <c r="C101" s="144"/>
      <c r="D101" s="144"/>
      <c r="E101" s="144"/>
      <c r="F101" s="144"/>
      <c r="G101" s="144"/>
      <c r="H101" s="144"/>
    </row>
    <row r="102" spans="1:8">
      <c r="A102" s="140" t="s">
        <v>130</v>
      </c>
      <c r="B102" s="140"/>
      <c r="C102" s="140"/>
      <c r="D102" s="140"/>
      <c r="E102" s="140"/>
      <c r="F102" s="140"/>
      <c r="G102" s="140"/>
      <c r="H102" s="140"/>
    </row>
    <row r="104" spans="1:8" hidden="1">
      <c r="A104" s="4"/>
      <c r="B104" s="179" t="s">
        <v>104</v>
      </c>
      <c r="C104" s="179"/>
      <c r="D104" s="179"/>
      <c r="E104" s="179"/>
      <c r="F104" s="179"/>
      <c r="G104" s="179"/>
      <c r="H104" s="5"/>
    </row>
    <row r="105" spans="1:8" ht="40.5" hidden="1" customHeight="1">
      <c r="A105" s="180" t="s">
        <v>105</v>
      </c>
      <c r="B105" s="181"/>
      <c r="C105" s="180" t="s">
        <v>106</v>
      </c>
      <c r="D105" s="181"/>
      <c r="E105" s="180" t="s">
        <v>107</v>
      </c>
      <c r="F105" s="181"/>
      <c r="G105" s="26" t="s">
        <v>108</v>
      </c>
      <c r="H105" s="27" t="s">
        <v>109</v>
      </c>
    </row>
    <row r="106" spans="1:8" hidden="1">
      <c r="A106" s="206" t="s">
        <v>110</v>
      </c>
      <c r="B106" s="207"/>
      <c r="C106" s="208" t="s">
        <v>111</v>
      </c>
      <c r="D106" s="209"/>
      <c r="E106" s="210"/>
      <c r="F106" s="211"/>
      <c r="G106" s="29" t="s">
        <v>111</v>
      </c>
      <c r="H106" s="30"/>
    </row>
    <row r="107" spans="1:8" hidden="1">
      <c r="A107" s="152" t="s">
        <v>112</v>
      </c>
      <c r="B107" s="153"/>
      <c r="C107" s="175" t="s">
        <v>111</v>
      </c>
      <c r="D107" s="176"/>
      <c r="E107" s="177"/>
      <c r="F107" s="178"/>
      <c r="G107" s="31" t="s">
        <v>111</v>
      </c>
      <c r="H107" s="32"/>
    </row>
    <row r="108" spans="1:8" hidden="1">
      <c r="A108" s="152" t="s">
        <v>113</v>
      </c>
      <c r="B108" s="153"/>
      <c r="C108" s="175" t="s">
        <v>111</v>
      </c>
      <c r="D108" s="176"/>
      <c r="E108" s="177"/>
      <c r="F108" s="178"/>
      <c r="G108" s="31" t="s">
        <v>111</v>
      </c>
      <c r="H108" s="32"/>
    </row>
    <row r="109" spans="1:8" hidden="1">
      <c r="A109" s="152" t="s">
        <v>114</v>
      </c>
      <c r="B109" s="153"/>
      <c r="C109" s="175" t="s">
        <v>111</v>
      </c>
      <c r="D109" s="176"/>
      <c r="E109" s="177"/>
      <c r="F109" s="178"/>
      <c r="G109" s="31" t="s">
        <v>111</v>
      </c>
      <c r="H109" s="32"/>
    </row>
    <row r="110" spans="1:8" hidden="1">
      <c r="A110" s="201"/>
      <c r="B110" s="141"/>
      <c r="C110" s="177"/>
      <c r="D110" s="178"/>
      <c r="E110" s="177"/>
      <c r="F110" s="178"/>
      <c r="G110" s="33"/>
      <c r="H110" s="34"/>
    </row>
    <row r="111" spans="1:8" ht="13.5" hidden="1" thickBot="1">
      <c r="A111" s="202"/>
      <c r="B111" s="203"/>
      <c r="C111" s="204"/>
      <c r="D111" s="205"/>
      <c r="E111" s="204"/>
      <c r="F111" s="205"/>
      <c r="G111" s="35"/>
      <c r="H111" s="36"/>
    </row>
    <row r="112" spans="1:8" ht="13.5" hidden="1" thickBot="1">
      <c r="A112" s="190" t="s">
        <v>115</v>
      </c>
      <c r="B112" s="191"/>
      <c r="C112" s="191"/>
      <c r="D112" s="191"/>
      <c r="E112" s="191"/>
      <c r="F112" s="191"/>
      <c r="G112" s="191"/>
      <c r="H112" s="192"/>
    </row>
    <row r="113" spans="1:8" hidden="1"/>
    <row r="114" spans="1:8" hidden="1">
      <c r="A114" s="4" t="s">
        <v>116</v>
      </c>
      <c r="B114" s="179" t="s">
        <v>117</v>
      </c>
      <c r="C114" s="179"/>
      <c r="D114" s="179"/>
      <c r="E114" s="179"/>
      <c r="F114" s="179"/>
      <c r="G114" s="179"/>
      <c r="H114" s="5"/>
    </row>
    <row r="115" spans="1:8" ht="13.5" hidden="1" thickBot="1">
      <c r="A115" s="193" t="s">
        <v>118</v>
      </c>
      <c r="B115" s="194"/>
      <c r="C115" s="194"/>
      <c r="D115" s="194"/>
      <c r="E115" s="194"/>
      <c r="F115" s="194"/>
      <c r="G115" s="194"/>
      <c r="H115" s="194"/>
    </row>
    <row r="116" spans="1:8" ht="13.5" hidden="1" thickBot="1">
      <c r="A116" s="37"/>
      <c r="B116" s="195" t="s">
        <v>119</v>
      </c>
      <c r="C116" s="196"/>
      <c r="D116" s="196"/>
      <c r="E116" s="196"/>
      <c r="F116" s="196"/>
      <c r="G116" s="196"/>
      <c r="H116" s="197"/>
    </row>
    <row r="117" spans="1:8" hidden="1">
      <c r="A117" s="28" t="s">
        <v>1</v>
      </c>
      <c r="B117" s="198" t="s">
        <v>120</v>
      </c>
      <c r="C117" s="199"/>
      <c r="D117" s="199"/>
      <c r="E117" s="199"/>
      <c r="F117" s="199"/>
      <c r="G117" s="199"/>
      <c r="H117" s="200"/>
    </row>
    <row r="118" spans="1:8" hidden="1">
      <c r="A118" s="38" t="s">
        <v>3</v>
      </c>
      <c r="B118" s="157" t="s">
        <v>121</v>
      </c>
      <c r="C118" s="158"/>
      <c r="D118" s="158"/>
      <c r="E118" s="158"/>
      <c r="F118" s="158"/>
      <c r="G118" s="158"/>
      <c r="H118" s="159"/>
    </row>
    <row r="119" spans="1:8" ht="13.5" hidden="1" thickBot="1">
      <c r="A119" s="38" t="s">
        <v>5</v>
      </c>
      <c r="B119" s="182" t="s">
        <v>122</v>
      </c>
      <c r="C119" s="183"/>
      <c r="D119" s="183"/>
      <c r="E119" s="183"/>
      <c r="F119" s="183"/>
      <c r="G119" s="183"/>
      <c r="H119" s="184"/>
    </row>
    <row r="120" spans="1:8" ht="13.5" hidden="1" thickBot="1">
      <c r="A120" s="185" t="s">
        <v>123</v>
      </c>
      <c r="B120" s="186"/>
      <c r="C120" s="186"/>
      <c r="D120" s="186"/>
      <c r="E120" s="186"/>
      <c r="F120" s="186"/>
      <c r="G120" s="186"/>
      <c r="H120" s="187"/>
    </row>
    <row r="121" spans="1:8" hidden="1">
      <c r="A121" s="4" t="s">
        <v>124</v>
      </c>
      <c r="B121" t="s">
        <v>125</v>
      </c>
    </row>
    <row r="122" spans="1:8" hidden="1"/>
    <row r="123" spans="1:8" hidden="1"/>
    <row r="124" spans="1:8">
      <c r="A124" s="10"/>
      <c r="B124" s="10"/>
    </row>
    <row r="125" spans="1:8">
      <c r="A125" s="25"/>
      <c r="B125" s="10"/>
      <c r="E125" s="53"/>
    </row>
    <row r="126" spans="1:8">
      <c r="A126" s="10"/>
      <c r="B126" s="10"/>
      <c r="C126" s="25"/>
    </row>
    <row r="127" spans="1:8">
      <c r="A127" s="10"/>
      <c r="B127" s="10"/>
      <c r="C127" s="25"/>
    </row>
    <row r="128" spans="1:8">
      <c r="A128" s="53"/>
    </row>
    <row r="129" spans="1:1">
      <c r="A129" s="53"/>
    </row>
  </sheetData>
  <mergeCells count="127">
    <mergeCell ref="B119:H119"/>
    <mergeCell ref="A120:H120"/>
    <mergeCell ref="A1:I1"/>
    <mergeCell ref="A112:H112"/>
    <mergeCell ref="B114:G114"/>
    <mergeCell ref="A115:H115"/>
    <mergeCell ref="B116:H116"/>
    <mergeCell ref="B117:H117"/>
    <mergeCell ref="B118:H118"/>
    <mergeCell ref="A110:B110"/>
    <mergeCell ref="C110:D110"/>
    <mergeCell ref="E110:F110"/>
    <mergeCell ref="A111:B111"/>
    <mergeCell ref="C111:D111"/>
    <mergeCell ref="E111:F111"/>
    <mergeCell ref="A108:B108"/>
    <mergeCell ref="C108:D108"/>
    <mergeCell ref="E108:F108"/>
    <mergeCell ref="A109:B109"/>
    <mergeCell ref="C109:D109"/>
    <mergeCell ref="E109:F109"/>
    <mergeCell ref="A106:B106"/>
    <mergeCell ref="C106:D106"/>
    <mergeCell ref="E106:F106"/>
    <mergeCell ref="A107:B107"/>
    <mergeCell ref="C107:D107"/>
    <mergeCell ref="E107:F107"/>
    <mergeCell ref="B100:H100"/>
    <mergeCell ref="B101:H101"/>
    <mergeCell ref="A102:H102"/>
    <mergeCell ref="B104:G104"/>
    <mergeCell ref="A105:B105"/>
    <mergeCell ref="C105:D105"/>
    <mergeCell ref="E105:F105"/>
    <mergeCell ref="A94:H94"/>
    <mergeCell ref="B95:H95"/>
    <mergeCell ref="B96:H96"/>
    <mergeCell ref="B97:H97"/>
    <mergeCell ref="B98:H98"/>
    <mergeCell ref="B99:H99"/>
    <mergeCell ref="B84:G84"/>
    <mergeCell ref="B85:G85"/>
    <mergeCell ref="B87:G87"/>
    <mergeCell ref="B89:G89"/>
    <mergeCell ref="B91:G91"/>
    <mergeCell ref="A93:H93"/>
    <mergeCell ref="B78:G78"/>
    <mergeCell ref="B79:G79"/>
    <mergeCell ref="B80:G80"/>
    <mergeCell ref="B81:G81"/>
    <mergeCell ref="A82:H82"/>
    <mergeCell ref="B83:H83"/>
    <mergeCell ref="A72:H72"/>
    <mergeCell ref="A73:H73"/>
    <mergeCell ref="B74:G74"/>
    <mergeCell ref="B75:G75"/>
    <mergeCell ref="B76:G76"/>
    <mergeCell ref="B77:G77"/>
    <mergeCell ref="A66:H66"/>
    <mergeCell ref="A67:H67"/>
    <mergeCell ref="A68:H68"/>
    <mergeCell ref="B69:G69"/>
    <mergeCell ref="B70:G70"/>
    <mergeCell ref="A71:G71"/>
    <mergeCell ref="A60:G60"/>
    <mergeCell ref="A61:H61"/>
    <mergeCell ref="A62:H62"/>
    <mergeCell ref="A63:H63"/>
    <mergeCell ref="B64:H64"/>
    <mergeCell ref="B65:H65"/>
    <mergeCell ref="B54:G54"/>
    <mergeCell ref="B55:G55"/>
    <mergeCell ref="A56:G56"/>
    <mergeCell ref="A57:H57"/>
    <mergeCell ref="A58:G58"/>
    <mergeCell ref="B59:G59"/>
    <mergeCell ref="A48:H48"/>
    <mergeCell ref="A49:H49"/>
    <mergeCell ref="A50:G50"/>
    <mergeCell ref="B51:G51"/>
    <mergeCell ref="B52:G52"/>
    <mergeCell ref="B53:G53"/>
    <mergeCell ref="B42:G42"/>
    <mergeCell ref="B43:G43"/>
    <mergeCell ref="B44:G44"/>
    <mergeCell ref="B45:G45"/>
    <mergeCell ref="B46:G46"/>
    <mergeCell ref="A47:G47"/>
    <mergeCell ref="B36:H36"/>
    <mergeCell ref="A37:H37"/>
    <mergeCell ref="A38:H38"/>
    <mergeCell ref="A39:H39"/>
    <mergeCell ref="B40:G40"/>
    <mergeCell ref="B41:G41"/>
    <mergeCell ref="A30:H30"/>
    <mergeCell ref="A31:H31"/>
    <mergeCell ref="A32:H32"/>
    <mergeCell ref="A33:H33"/>
    <mergeCell ref="B34:H34"/>
    <mergeCell ref="B35:H35"/>
    <mergeCell ref="A25:G25"/>
    <mergeCell ref="B26:G26"/>
    <mergeCell ref="B27:G27"/>
    <mergeCell ref="B28:G28"/>
    <mergeCell ref="B29:G29"/>
    <mergeCell ref="B19:G19"/>
    <mergeCell ref="B20:G20"/>
    <mergeCell ref="B21:G21"/>
    <mergeCell ref="B22:G22"/>
    <mergeCell ref="A23:G23"/>
    <mergeCell ref="A24:H24"/>
    <mergeCell ref="A13:H13"/>
    <mergeCell ref="A14:G14"/>
    <mergeCell ref="B15:G15"/>
    <mergeCell ref="B16:G16"/>
    <mergeCell ref="B17:G17"/>
    <mergeCell ref="B18:G18"/>
    <mergeCell ref="A6:H6"/>
    <mergeCell ref="A8:H8"/>
    <mergeCell ref="A9:G9"/>
    <mergeCell ref="B10:G10"/>
    <mergeCell ref="B11:G11"/>
    <mergeCell ref="A12:G12"/>
    <mergeCell ref="A2:H2"/>
    <mergeCell ref="A3:H3"/>
    <mergeCell ref="B4:G4"/>
    <mergeCell ref="B5:G5"/>
  </mergeCells>
  <pageMargins left="0.39305555555555599" right="0.196527777777778" top="0.59027777777777801" bottom="0.39305555555555599" header="0.156944444444444" footer="0.156944444444444"/>
  <pageSetup paperSize="9" scale="80" firstPageNumber="0" orientation="portrait" useFirstPageNumber="1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A008C-BD78-45D9-8627-F310D4560B5A}">
  <dimension ref="A1:H15"/>
  <sheetViews>
    <sheetView tabSelected="1" zoomScale="130" zoomScaleNormal="130" workbookViewId="0">
      <selection activeCell="J3" sqref="J3"/>
    </sheetView>
  </sheetViews>
  <sheetFormatPr defaultRowHeight="12.75"/>
  <cols>
    <col min="2" max="2" width="33.42578125" bestFit="1" customWidth="1"/>
    <col min="3" max="3" width="17" bestFit="1" customWidth="1"/>
    <col min="4" max="4" width="5.5703125" customWidth="1"/>
    <col min="5" max="5" width="12.5703125" customWidth="1"/>
    <col min="6" max="6" width="13.140625" bestFit="1" customWidth="1"/>
    <col min="8" max="8" width="11.5703125" style="4" bestFit="1" customWidth="1"/>
  </cols>
  <sheetData>
    <row r="1" spans="1:8">
      <c r="A1" s="215" t="s">
        <v>101</v>
      </c>
      <c r="B1" s="216"/>
      <c r="C1" s="216"/>
      <c r="D1" s="216"/>
      <c r="E1" s="216"/>
      <c r="F1" s="216"/>
      <c r="G1" s="216"/>
      <c r="H1" s="216"/>
    </row>
    <row r="2" spans="1:8" s="71" customFormat="1" ht="38.25">
      <c r="A2" s="220" t="s">
        <v>102</v>
      </c>
      <c r="B2" s="221"/>
      <c r="C2" s="221"/>
      <c r="D2" s="221"/>
      <c r="E2" s="221"/>
      <c r="F2" s="221"/>
      <c r="G2" s="222"/>
      <c r="H2" s="70" t="s">
        <v>169</v>
      </c>
    </row>
    <row r="3" spans="1:8">
      <c r="A3" s="3" t="s">
        <v>1</v>
      </c>
      <c r="B3" s="157" t="s">
        <v>14</v>
      </c>
      <c r="C3" s="158"/>
      <c r="D3" s="158"/>
      <c r="E3" s="158"/>
      <c r="F3" s="158"/>
      <c r="G3" s="159"/>
      <c r="H3" s="111">
        <f>'Auxiliar de Serv. Gerais'!I109</f>
        <v>0</v>
      </c>
    </row>
    <row r="4" spans="1:8">
      <c r="A4" s="3" t="s">
        <v>3</v>
      </c>
      <c r="B4" s="157" t="s">
        <v>22</v>
      </c>
      <c r="C4" s="158"/>
      <c r="D4" s="158"/>
      <c r="E4" s="158"/>
      <c r="F4" s="158"/>
      <c r="G4" s="159"/>
      <c r="H4" s="111">
        <f>'Auxiliar de Serv. Gerais'!I110</f>
        <v>0</v>
      </c>
    </row>
    <row r="5" spans="1:8">
      <c r="A5" s="3" t="s">
        <v>5</v>
      </c>
      <c r="B5" s="157" t="s">
        <v>52</v>
      </c>
      <c r="C5" s="158"/>
      <c r="D5" s="158"/>
      <c r="E5" s="158"/>
      <c r="F5" s="158"/>
      <c r="G5" s="159"/>
      <c r="H5" s="111">
        <f>'Auxiliar de Serv. Gerais'!I111</f>
        <v>0</v>
      </c>
    </row>
    <row r="6" spans="1:8">
      <c r="A6" s="3" t="s">
        <v>7</v>
      </c>
      <c r="B6" s="157" t="s">
        <v>61</v>
      </c>
      <c r="C6" s="158"/>
      <c r="D6" s="158"/>
      <c r="E6" s="158"/>
      <c r="F6" s="158"/>
      <c r="G6" s="159"/>
      <c r="H6" s="111">
        <f>'Auxiliar de Serv. Gerais'!I112</f>
        <v>0</v>
      </c>
    </row>
    <row r="7" spans="1:8">
      <c r="A7" s="3" t="s">
        <v>19</v>
      </c>
      <c r="B7" s="157" t="s">
        <v>79</v>
      </c>
      <c r="C7" s="158"/>
      <c r="D7" s="158"/>
      <c r="E7" s="158"/>
      <c r="F7" s="158"/>
      <c r="G7" s="159"/>
      <c r="H7" s="111">
        <f>'Auxiliar de Serv. Gerais'!I113</f>
        <v>0</v>
      </c>
    </row>
    <row r="8" spans="1:8">
      <c r="A8" s="1"/>
      <c r="B8" s="141" t="s">
        <v>103</v>
      </c>
      <c r="C8" s="145"/>
      <c r="D8" s="145"/>
      <c r="E8" s="145"/>
      <c r="F8" s="145"/>
      <c r="G8" s="223"/>
      <c r="H8" s="111">
        <f>'Auxiliar de Serv. Gerais'!I114</f>
        <v>0</v>
      </c>
    </row>
    <row r="9" spans="1:8">
      <c r="A9" s="3" t="s">
        <v>20</v>
      </c>
      <c r="B9" s="157" t="s">
        <v>82</v>
      </c>
      <c r="C9" s="158"/>
      <c r="D9" s="158"/>
      <c r="E9" s="158"/>
      <c r="F9" s="158"/>
      <c r="G9" s="159"/>
      <c r="H9" s="111">
        <f>'Auxiliar de Serv. Gerais'!I115</f>
        <v>0</v>
      </c>
    </row>
    <row r="10" spans="1:8">
      <c r="A10" s="141" t="s">
        <v>130</v>
      </c>
      <c r="B10" s="145"/>
      <c r="C10" s="145"/>
      <c r="D10" s="145"/>
      <c r="E10" s="145"/>
      <c r="F10" s="145"/>
      <c r="G10" s="223"/>
      <c r="H10" s="112">
        <f>'Auxiliar de Serv. Gerais'!I116</f>
        <v>0</v>
      </c>
    </row>
    <row r="12" spans="1:8">
      <c r="B12" s="217" t="s">
        <v>138</v>
      </c>
      <c r="C12" s="218"/>
      <c r="D12" s="218"/>
      <c r="E12" s="218"/>
      <c r="F12" s="219"/>
    </row>
    <row r="13" spans="1:8" s="71" customFormat="1" ht="38.25">
      <c r="B13" s="69" t="s">
        <v>135</v>
      </c>
      <c r="C13" s="70" t="s">
        <v>166</v>
      </c>
      <c r="D13" s="69" t="s">
        <v>134</v>
      </c>
      <c r="E13" s="70" t="s">
        <v>167</v>
      </c>
      <c r="F13" s="69" t="s">
        <v>136</v>
      </c>
      <c r="H13" s="79"/>
    </row>
    <row r="14" spans="1:8">
      <c r="B14" s="58" t="s">
        <v>169</v>
      </c>
      <c r="C14" s="72">
        <f>H10</f>
        <v>0</v>
      </c>
      <c r="D14" s="3">
        <v>1</v>
      </c>
      <c r="E14" s="72">
        <f>C14*D14</f>
        <v>0</v>
      </c>
      <c r="F14" s="72">
        <f t="shared" ref="F14" si="0">E14*12</f>
        <v>0</v>
      </c>
    </row>
    <row r="15" spans="1:8">
      <c r="B15" s="212" t="s">
        <v>137</v>
      </c>
      <c r="C15" s="213"/>
      <c r="D15" s="213"/>
      <c r="E15" s="214"/>
      <c r="F15" s="73">
        <f>SUM(F14:F14)</f>
        <v>0</v>
      </c>
    </row>
  </sheetData>
  <mergeCells count="12">
    <mergeCell ref="B15:E15"/>
    <mergeCell ref="A1:H1"/>
    <mergeCell ref="B12:F12"/>
    <mergeCell ref="A2:G2"/>
    <mergeCell ref="B3:G3"/>
    <mergeCell ref="B4:G4"/>
    <mergeCell ref="B5:G5"/>
    <mergeCell ref="B6:G6"/>
    <mergeCell ref="B7:G7"/>
    <mergeCell ref="B8:G8"/>
    <mergeCell ref="B9:G9"/>
    <mergeCell ref="A10:G10"/>
  </mergeCell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84457-4BCC-45B9-9B13-5DB27EB357CF}">
  <sheetPr>
    <tabColor indexed="13"/>
  </sheetPr>
  <dimension ref="A1:M143"/>
  <sheetViews>
    <sheetView topLeftCell="A105" zoomScale="130" zoomScaleNormal="130" workbookViewId="0">
      <selection activeCell="I85" sqref="I85"/>
    </sheetView>
  </sheetViews>
  <sheetFormatPr defaultColWidth="9.28515625" defaultRowHeight="12.75"/>
  <cols>
    <col min="1" max="1" width="10" customWidth="1"/>
    <col min="3" max="3" width="15" customWidth="1"/>
    <col min="5" max="5" width="10.7109375" customWidth="1"/>
    <col min="7" max="7" width="19.28515625" customWidth="1"/>
    <col min="8" max="8" width="11" bestFit="1" customWidth="1"/>
    <col min="9" max="9" width="12.85546875" customWidth="1"/>
    <col min="10" max="10" width="14.28515625" customWidth="1"/>
    <col min="11" max="11" width="9.28515625" customWidth="1"/>
    <col min="13" max="13" width="9.5703125" customWidth="1"/>
  </cols>
  <sheetData>
    <row r="1" spans="1:9">
      <c r="A1" s="226" t="s">
        <v>129</v>
      </c>
      <c r="B1" s="226"/>
      <c r="C1" s="226"/>
      <c r="D1" s="226"/>
      <c r="E1" s="226"/>
      <c r="F1" s="226"/>
      <c r="G1" s="226"/>
      <c r="H1" s="226"/>
      <c r="I1" s="226"/>
    </row>
    <row r="2" spans="1:9">
      <c r="A2" s="226" t="s">
        <v>170</v>
      </c>
      <c r="B2" s="226"/>
      <c r="C2" s="226"/>
      <c r="D2" s="226"/>
      <c r="E2" s="226"/>
      <c r="F2" s="226"/>
      <c r="G2" s="226"/>
      <c r="H2" s="226"/>
      <c r="I2" s="226"/>
    </row>
    <row r="3" spans="1:9">
      <c r="A3" s="2"/>
      <c r="B3" s="2"/>
      <c r="C3" s="2"/>
      <c r="D3" s="2"/>
      <c r="E3" s="2"/>
      <c r="F3" s="2"/>
      <c r="G3" s="2"/>
      <c r="H3" s="2"/>
      <c r="I3" s="2"/>
    </row>
    <row r="4" spans="1:9">
      <c r="A4" s="224" t="s">
        <v>0</v>
      </c>
      <c r="B4" s="224"/>
      <c r="C4" s="224"/>
      <c r="D4" s="224"/>
      <c r="E4" s="224"/>
      <c r="F4" s="224"/>
      <c r="G4" s="224"/>
      <c r="H4" s="224"/>
      <c r="I4" s="224"/>
    </row>
    <row r="5" spans="1:9">
      <c r="A5" s="3" t="s">
        <v>1</v>
      </c>
      <c r="B5" s="144" t="s">
        <v>2</v>
      </c>
      <c r="C5" s="144"/>
      <c r="D5" s="144"/>
      <c r="E5" s="144"/>
      <c r="F5" s="144"/>
      <c r="G5" s="144"/>
      <c r="H5" s="227" t="s">
        <v>41</v>
      </c>
      <c r="I5" s="152"/>
    </row>
    <row r="6" spans="1:9">
      <c r="A6" s="3" t="s">
        <v>3</v>
      </c>
      <c r="B6" s="144" t="s">
        <v>4</v>
      </c>
      <c r="C6" s="144"/>
      <c r="D6" s="144"/>
      <c r="E6" s="144"/>
      <c r="F6" s="144"/>
      <c r="G6" s="144"/>
      <c r="H6" s="225" t="s">
        <v>171</v>
      </c>
      <c r="I6" s="152"/>
    </row>
    <row r="7" spans="1:9">
      <c r="A7" s="3" t="s">
        <v>5</v>
      </c>
      <c r="B7" s="144" t="s">
        <v>6</v>
      </c>
      <c r="C7" s="144"/>
      <c r="D7" s="144"/>
      <c r="E7" s="144"/>
      <c r="F7" s="144"/>
      <c r="G7" s="144"/>
      <c r="H7" s="152" t="s">
        <v>174</v>
      </c>
      <c r="I7" s="152"/>
    </row>
    <row r="8" spans="1:9">
      <c r="A8" s="3" t="s">
        <v>7</v>
      </c>
      <c r="B8" s="144" t="s">
        <v>8</v>
      </c>
      <c r="C8" s="144"/>
      <c r="D8" s="144"/>
      <c r="E8" s="144"/>
      <c r="F8" s="144"/>
      <c r="G8" s="144"/>
      <c r="H8" s="152">
        <v>12</v>
      </c>
      <c r="I8" s="152"/>
    </row>
    <row r="9" spans="1:9">
      <c r="A9" s="4"/>
      <c r="B9" s="2"/>
      <c r="C9" s="2"/>
      <c r="D9" s="2"/>
      <c r="E9" s="2"/>
      <c r="F9" s="2"/>
      <c r="G9" s="2"/>
      <c r="H9" s="4"/>
      <c r="I9" s="4"/>
    </row>
    <row r="10" spans="1:9">
      <c r="A10" s="224" t="s">
        <v>9</v>
      </c>
      <c r="B10" s="224"/>
      <c r="C10" s="224"/>
      <c r="D10" s="224"/>
      <c r="E10" s="224"/>
      <c r="F10" s="224"/>
      <c r="G10" s="224"/>
      <c r="H10" s="224"/>
      <c r="I10" s="224"/>
    </row>
    <row r="11" spans="1:9">
      <c r="A11" s="3">
        <v>1</v>
      </c>
      <c r="B11" s="144" t="s">
        <v>10</v>
      </c>
      <c r="C11" s="144"/>
      <c r="D11" s="144"/>
      <c r="E11" s="144"/>
      <c r="F11" s="144"/>
      <c r="G11" s="144"/>
      <c r="H11" s="225" t="s">
        <v>227</v>
      </c>
      <c r="I11" s="152"/>
    </row>
    <row r="12" spans="1:9">
      <c r="A12" s="3">
        <v>2</v>
      </c>
      <c r="B12" s="144" t="s">
        <v>11</v>
      </c>
      <c r="C12" s="144"/>
      <c r="D12" s="144"/>
      <c r="E12" s="144"/>
      <c r="F12" s="144"/>
      <c r="G12" s="144"/>
      <c r="H12" s="225" t="s">
        <v>132</v>
      </c>
      <c r="I12" s="152"/>
    </row>
    <row r="13" spans="1:9">
      <c r="A13" s="3">
        <v>3</v>
      </c>
      <c r="B13" s="144" t="s">
        <v>126</v>
      </c>
      <c r="C13" s="144"/>
      <c r="D13" s="144"/>
      <c r="E13" s="144"/>
      <c r="F13" s="144"/>
      <c r="G13" s="144"/>
      <c r="H13" s="229"/>
      <c r="I13" s="152"/>
    </row>
    <row r="14" spans="1:9">
      <c r="A14" s="3">
        <v>4</v>
      </c>
      <c r="B14" s="144" t="s">
        <v>12</v>
      </c>
      <c r="C14" s="144"/>
      <c r="D14" s="144"/>
      <c r="E14" s="144"/>
      <c r="F14" s="144"/>
      <c r="G14" s="144"/>
      <c r="H14" s="225" t="s">
        <v>169</v>
      </c>
      <c r="I14" s="152"/>
    </row>
    <row r="15" spans="1:9">
      <c r="A15" s="3">
        <v>5</v>
      </c>
      <c r="B15" s="144" t="s">
        <v>13</v>
      </c>
      <c r="C15" s="144"/>
      <c r="D15" s="144"/>
      <c r="E15" s="144"/>
      <c r="F15" s="144"/>
      <c r="G15" s="144"/>
      <c r="H15" s="228" t="s">
        <v>172</v>
      </c>
      <c r="I15" s="152"/>
    </row>
    <row r="16" spans="1:9">
      <c r="A16" s="179"/>
      <c r="B16" s="179"/>
      <c r="C16" s="179"/>
      <c r="D16" s="179"/>
      <c r="E16" s="179"/>
      <c r="F16" s="179"/>
      <c r="G16" s="179"/>
      <c r="H16" s="179"/>
      <c r="I16" s="179"/>
    </row>
    <row r="17" spans="1:11">
      <c r="A17" s="142" t="s">
        <v>14</v>
      </c>
      <c r="B17" s="142"/>
      <c r="C17" s="142"/>
      <c r="D17" s="142"/>
      <c r="E17" s="142"/>
      <c r="F17" s="142"/>
      <c r="G17" s="142"/>
      <c r="H17" s="142"/>
      <c r="I17" s="142"/>
    </row>
    <row r="18" spans="1:11">
      <c r="A18" s="1">
        <v>1</v>
      </c>
      <c r="B18" s="140" t="s">
        <v>15</v>
      </c>
      <c r="C18" s="140"/>
      <c r="D18" s="140"/>
      <c r="E18" s="140"/>
      <c r="F18" s="140"/>
      <c r="G18" s="140"/>
      <c r="H18" s="1" t="s">
        <v>16</v>
      </c>
      <c r="I18" s="1" t="s">
        <v>17</v>
      </c>
    </row>
    <row r="19" spans="1:11">
      <c r="A19" s="1" t="s">
        <v>1</v>
      </c>
      <c r="B19" s="144" t="s">
        <v>18</v>
      </c>
      <c r="C19" s="144"/>
      <c r="D19" s="144"/>
      <c r="E19" s="144"/>
      <c r="F19" s="144"/>
      <c r="G19" s="144"/>
      <c r="H19" s="7"/>
      <c r="I19" s="237">
        <f>H13</f>
        <v>0</v>
      </c>
    </row>
    <row r="20" spans="1:11">
      <c r="A20" s="140" t="s">
        <v>21</v>
      </c>
      <c r="B20" s="140"/>
      <c r="C20" s="140"/>
      <c r="D20" s="140"/>
      <c r="E20" s="140"/>
      <c r="F20" s="140"/>
      <c r="G20" s="140"/>
      <c r="H20" s="140"/>
      <c r="I20" s="108">
        <f>TRUNC(SUM(I19:I19),2)</f>
        <v>0</v>
      </c>
    </row>
    <row r="21" spans="1:11">
      <c r="A21" s="5"/>
      <c r="B21" s="5"/>
      <c r="C21" s="5"/>
      <c r="D21" s="5"/>
      <c r="E21" s="5"/>
      <c r="F21" s="5"/>
      <c r="G21" s="5"/>
      <c r="H21" s="5"/>
      <c r="I21" s="9"/>
    </row>
    <row r="22" spans="1:11">
      <c r="A22" s="142" t="s">
        <v>22</v>
      </c>
      <c r="B22" s="142"/>
      <c r="C22" s="142"/>
      <c r="D22" s="142"/>
      <c r="E22" s="142"/>
      <c r="F22" s="142"/>
      <c r="G22" s="142"/>
      <c r="H22" s="142"/>
      <c r="I22" s="142"/>
    </row>
    <row r="23" spans="1:11">
      <c r="A23" s="140" t="s">
        <v>23</v>
      </c>
      <c r="B23" s="140"/>
      <c r="C23" s="140"/>
      <c r="D23" s="140"/>
      <c r="E23" s="140"/>
      <c r="F23" s="140"/>
      <c r="G23" s="140"/>
      <c r="H23" s="1" t="s">
        <v>16</v>
      </c>
      <c r="I23" s="1" t="s">
        <v>17</v>
      </c>
    </row>
    <row r="24" spans="1:11">
      <c r="A24" s="1" t="s">
        <v>1</v>
      </c>
      <c r="B24" s="144" t="s">
        <v>24</v>
      </c>
      <c r="C24" s="144"/>
      <c r="D24" s="144"/>
      <c r="E24" s="144"/>
      <c r="F24" s="144"/>
      <c r="G24" s="144"/>
      <c r="H24" s="12">
        <v>8.3299999999999999E-2</v>
      </c>
      <c r="I24" s="11">
        <f>TRUNC($I$20*H24,2)</f>
        <v>0</v>
      </c>
    </row>
    <row r="25" spans="1:11">
      <c r="A25" s="1" t="s">
        <v>3</v>
      </c>
      <c r="B25" s="230" t="s">
        <v>131</v>
      </c>
      <c r="C25" s="144"/>
      <c r="D25" s="144"/>
      <c r="E25" s="144"/>
      <c r="F25" s="144"/>
      <c r="G25" s="144"/>
      <c r="H25" s="109">
        <v>0.1212</v>
      </c>
      <c r="I25" s="11">
        <f>TRUNC(H25*I20,2)</f>
        <v>0</v>
      </c>
      <c r="J25" s="60"/>
    </row>
    <row r="26" spans="1:11">
      <c r="A26" s="140" t="s">
        <v>26</v>
      </c>
      <c r="B26" s="140"/>
      <c r="C26" s="140"/>
      <c r="D26" s="140"/>
      <c r="E26" s="140"/>
      <c r="F26" s="140"/>
      <c r="G26" s="140"/>
      <c r="H26" s="6">
        <f>TRUNC(SUM(H24:H25),4)</f>
        <v>0.20449999999999999</v>
      </c>
      <c r="I26" s="8">
        <f>TRUNC(SUM(I24:I25),2)</f>
        <v>0</v>
      </c>
    </row>
    <row r="27" spans="1:11">
      <c r="A27" s="148"/>
      <c r="B27" s="149"/>
      <c r="C27" s="149"/>
      <c r="D27" s="149"/>
      <c r="E27" s="149"/>
      <c r="F27" s="149"/>
      <c r="G27" s="149"/>
      <c r="H27" s="149"/>
      <c r="I27" s="149"/>
      <c r="J27" s="10" t="s">
        <v>27</v>
      </c>
      <c r="K27" s="9">
        <f>I20+I26</f>
        <v>0</v>
      </c>
    </row>
    <row r="28" spans="1:11">
      <c r="A28" s="140" t="s">
        <v>28</v>
      </c>
      <c r="B28" s="140"/>
      <c r="C28" s="140"/>
      <c r="D28" s="140"/>
      <c r="E28" s="140"/>
      <c r="F28" s="140"/>
      <c r="G28" s="140"/>
      <c r="H28" s="1" t="s">
        <v>16</v>
      </c>
      <c r="I28" s="1" t="s">
        <v>17</v>
      </c>
    </row>
    <row r="29" spans="1:11" ht="15.75">
      <c r="A29" s="1" t="s">
        <v>1</v>
      </c>
      <c r="B29" s="144" t="s">
        <v>29</v>
      </c>
      <c r="C29" s="144"/>
      <c r="D29" s="144"/>
      <c r="E29" s="144"/>
      <c r="F29" s="144"/>
      <c r="G29" s="144"/>
      <c r="H29" s="12">
        <v>0.2</v>
      </c>
      <c r="I29" s="11">
        <f>H29*$K$27</f>
        <v>0</v>
      </c>
      <c r="K29" s="66"/>
    </row>
    <row r="30" spans="1:11" ht="15.75">
      <c r="A30" s="1" t="s">
        <v>3</v>
      </c>
      <c r="B30" s="144" t="s">
        <v>30</v>
      </c>
      <c r="C30" s="144"/>
      <c r="D30" s="144"/>
      <c r="E30" s="144"/>
      <c r="F30" s="144"/>
      <c r="G30" s="144"/>
      <c r="H30" s="12">
        <v>2.5000000000000001E-2</v>
      </c>
      <c r="I30" s="11">
        <f t="shared" ref="I30:I36" si="0">H30*$K$27</f>
        <v>0</v>
      </c>
      <c r="K30" s="66"/>
    </row>
    <row r="31" spans="1:11" ht="15.75">
      <c r="A31" s="1" t="s">
        <v>5</v>
      </c>
      <c r="B31" s="144" t="s">
        <v>31</v>
      </c>
      <c r="C31" s="144"/>
      <c r="D31" s="144"/>
      <c r="E31" s="144"/>
      <c r="F31" s="144"/>
      <c r="G31" s="144"/>
      <c r="H31" s="109">
        <v>0.03</v>
      </c>
      <c r="I31" s="11">
        <f t="shared" si="0"/>
        <v>0</v>
      </c>
      <c r="K31" s="66"/>
    </row>
    <row r="32" spans="1:11" ht="15.75">
      <c r="A32" s="1" t="s">
        <v>7</v>
      </c>
      <c r="B32" s="144" t="s">
        <v>32</v>
      </c>
      <c r="C32" s="144"/>
      <c r="D32" s="144"/>
      <c r="E32" s="144"/>
      <c r="F32" s="144"/>
      <c r="G32" s="144"/>
      <c r="H32" s="12">
        <v>1.4999999999999999E-2</v>
      </c>
      <c r="I32" s="11">
        <f t="shared" si="0"/>
        <v>0</v>
      </c>
      <c r="K32" s="66"/>
    </row>
    <row r="33" spans="1:11" ht="15.75">
      <c r="A33" s="1" t="s">
        <v>19</v>
      </c>
      <c r="B33" s="144" t="s">
        <v>33</v>
      </c>
      <c r="C33" s="144"/>
      <c r="D33" s="144"/>
      <c r="E33" s="144"/>
      <c r="F33" s="144"/>
      <c r="G33" s="144"/>
      <c r="H33" s="12">
        <v>0.01</v>
      </c>
      <c r="I33" s="11">
        <f t="shared" si="0"/>
        <v>0</v>
      </c>
      <c r="K33" s="66"/>
    </row>
    <row r="34" spans="1:11" ht="15.75">
      <c r="A34" s="1" t="s">
        <v>20</v>
      </c>
      <c r="B34" s="144" t="s">
        <v>34</v>
      </c>
      <c r="C34" s="144"/>
      <c r="D34" s="144"/>
      <c r="E34" s="144"/>
      <c r="F34" s="144"/>
      <c r="G34" s="144"/>
      <c r="H34" s="12">
        <v>6.0000000000000001E-3</v>
      </c>
      <c r="I34" s="11">
        <f t="shared" si="0"/>
        <v>0</v>
      </c>
      <c r="K34" s="66"/>
    </row>
    <row r="35" spans="1:11" ht="15.75">
      <c r="A35" s="1" t="s">
        <v>35</v>
      </c>
      <c r="B35" s="144" t="s">
        <v>36</v>
      </c>
      <c r="C35" s="144"/>
      <c r="D35" s="144"/>
      <c r="E35" s="144"/>
      <c r="F35" s="144"/>
      <c r="G35" s="144"/>
      <c r="H35" s="12">
        <v>2E-3</v>
      </c>
      <c r="I35" s="11">
        <f t="shared" si="0"/>
        <v>0</v>
      </c>
      <c r="K35" s="66"/>
    </row>
    <row r="36" spans="1:11" ht="15.75">
      <c r="A36" s="1" t="s">
        <v>37</v>
      </c>
      <c r="B36" s="144" t="s">
        <v>38</v>
      </c>
      <c r="C36" s="144"/>
      <c r="D36" s="144"/>
      <c r="E36" s="144"/>
      <c r="F36" s="144"/>
      <c r="G36" s="144"/>
      <c r="H36" s="12">
        <v>0.08</v>
      </c>
      <c r="I36" s="11">
        <f t="shared" si="0"/>
        <v>0</v>
      </c>
      <c r="K36" s="66"/>
    </row>
    <row r="37" spans="1:11">
      <c r="A37" s="140" t="s">
        <v>39</v>
      </c>
      <c r="B37" s="140"/>
      <c r="C37" s="140"/>
      <c r="D37" s="140"/>
      <c r="E37" s="140"/>
      <c r="F37" s="140"/>
      <c r="G37" s="140"/>
      <c r="H37" s="6">
        <f>SUM(H29:H36)</f>
        <v>0.36800000000000005</v>
      </c>
      <c r="I37" s="108">
        <f>TRUNC(SUM(I29:I36),2)</f>
        <v>0</v>
      </c>
    </row>
    <row r="38" spans="1:11">
      <c r="A38" s="146"/>
      <c r="B38" s="146"/>
      <c r="C38" s="146"/>
      <c r="D38" s="146"/>
      <c r="E38" s="146"/>
      <c r="F38" s="146"/>
      <c r="G38" s="146"/>
      <c r="H38" s="146"/>
      <c r="I38" s="147"/>
    </row>
    <row r="39" spans="1:11">
      <c r="A39" s="140" t="s">
        <v>40</v>
      </c>
      <c r="B39" s="140"/>
      <c r="C39" s="140"/>
      <c r="D39" s="140"/>
      <c r="E39" s="140"/>
      <c r="F39" s="140"/>
      <c r="G39" s="140"/>
      <c r="H39" s="6"/>
      <c r="I39" s="1" t="s">
        <v>17</v>
      </c>
    </row>
    <row r="40" spans="1:11">
      <c r="A40" s="1" t="s">
        <v>1</v>
      </c>
      <c r="B40" s="154" t="s">
        <v>175</v>
      </c>
      <c r="C40" s="155"/>
      <c r="D40" s="155"/>
      <c r="E40" s="155"/>
      <c r="F40" s="155"/>
      <c r="G40" s="156"/>
      <c r="H40" s="3" t="s">
        <v>41</v>
      </c>
      <c r="I40" s="127"/>
      <c r="J40" s="128"/>
    </row>
    <row r="41" spans="1:11">
      <c r="A41" s="1" t="s">
        <v>3</v>
      </c>
      <c r="B41" s="154" t="s">
        <v>173</v>
      </c>
      <c r="C41" s="155"/>
      <c r="D41" s="155"/>
      <c r="E41" s="155"/>
      <c r="F41" s="155"/>
      <c r="G41" s="156"/>
      <c r="H41" s="3" t="s">
        <v>41</v>
      </c>
      <c r="I41" s="127"/>
    </row>
    <row r="42" spans="1:11">
      <c r="A42" s="1" t="s">
        <v>5</v>
      </c>
      <c r="B42" s="157" t="s">
        <v>177</v>
      </c>
      <c r="C42" s="158"/>
      <c r="D42" s="158"/>
      <c r="E42" s="158"/>
      <c r="F42" s="158"/>
      <c r="G42" s="159"/>
      <c r="H42" s="59" t="s">
        <v>41</v>
      </c>
      <c r="I42" s="127"/>
    </row>
    <row r="43" spans="1:11">
      <c r="A43" s="1" t="s">
        <v>7</v>
      </c>
      <c r="B43" s="157" t="s">
        <v>176</v>
      </c>
      <c r="C43" s="158"/>
      <c r="D43" s="158"/>
      <c r="E43" s="158"/>
      <c r="F43" s="158"/>
      <c r="G43" s="159"/>
      <c r="H43" s="59" t="s">
        <v>41</v>
      </c>
      <c r="I43" s="127"/>
    </row>
    <row r="44" spans="1:11">
      <c r="A44" s="140" t="s">
        <v>42</v>
      </c>
      <c r="B44" s="140"/>
      <c r="C44" s="140"/>
      <c r="D44" s="140"/>
      <c r="E44" s="140"/>
      <c r="F44" s="140"/>
      <c r="G44" s="140"/>
      <c r="H44" s="140"/>
      <c r="I44" s="108">
        <f>SUM(I40:I43)</f>
        <v>0</v>
      </c>
    </row>
    <row r="45" spans="1:11">
      <c r="A45" s="146"/>
      <c r="B45" s="146"/>
      <c r="C45" s="146"/>
      <c r="D45" s="146"/>
      <c r="E45" s="146"/>
      <c r="F45" s="146"/>
      <c r="G45" s="146"/>
      <c r="H45" s="146"/>
      <c r="I45" s="147"/>
    </row>
    <row r="46" spans="1:11">
      <c r="A46" s="150" t="s">
        <v>43</v>
      </c>
      <c r="B46" s="150"/>
      <c r="C46" s="150"/>
      <c r="D46" s="150"/>
      <c r="E46" s="150"/>
      <c r="F46" s="150"/>
      <c r="G46" s="150"/>
      <c r="H46" s="150"/>
      <c r="I46" s="150"/>
    </row>
    <row r="47" spans="1:11">
      <c r="A47" s="140" t="s">
        <v>44</v>
      </c>
      <c r="B47" s="140"/>
      <c r="C47" s="140"/>
      <c r="D47" s="140"/>
      <c r="E47" s="140"/>
      <c r="F47" s="140"/>
      <c r="G47" s="140"/>
      <c r="H47" s="140"/>
      <c r="I47" s="1" t="s">
        <v>17</v>
      </c>
    </row>
    <row r="48" spans="1:11">
      <c r="A48" s="1" t="s">
        <v>45</v>
      </c>
      <c r="B48" s="144" t="s">
        <v>46</v>
      </c>
      <c r="C48" s="144"/>
      <c r="D48" s="144"/>
      <c r="E48" s="144"/>
      <c r="F48" s="144"/>
      <c r="G48" s="144"/>
      <c r="H48" s="144"/>
      <c r="I48" s="11">
        <f>I26</f>
        <v>0</v>
      </c>
    </row>
    <row r="49" spans="1:13">
      <c r="A49" s="1" t="s">
        <v>47</v>
      </c>
      <c r="B49" s="144" t="s">
        <v>48</v>
      </c>
      <c r="C49" s="144"/>
      <c r="D49" s="144"/>
      <c r="E49" s="144"/>
      <c r="F49" s="144"/>
      <c r="G49" s="144"/>
      <c r="H49" s="144"/>
      <c r="I49" s="11">
        <f>I37</f>
        <v>0</v>
      </c>
    </row>
    <row r="50" spans="1:13">
      <c r="A50" s="1" t="s">
        <v>49</v>
      </c>
      <c r="B50" s="144" t="s">
        <v>50</v>
      </c>
      <c r="C50" s="144"/>
      <c r="D50" s="144"/>
      <c r="E50" s="144"/>
      <c r="F50" s="144"/>
      <c r="G50" s="144"/>
      <c r="H50" s="144"/>
      <c r="I50" s="11">
        <f>I44</f>
        <v>0</v>
      </c>
    </row>
    <row r="51" spans="1:13">
      <c r="A51" s="140" t="s">
        <v>51</v>
      </c>
      <c r="B51" s="140"/>
      <c r="C51" s="140"/>
      <c r="D51" s="140"/>
      <c r="E51" s="140"/>
      <c r="F51" s="140"/>
      <c r="G51" s="140"/>
      <c r="H51" s="140"/>
      <c r="I51" s="108">
        <f>TRUNC(SUM(I48:I50),2)</f>
        <v>0</v>
      </c>
    </row>
    <row r="52" spans="1:13">
      <c r="A52" s="161"/>
      <c r="B52" s="162"/>
      <c r="C52" s="162"/>
      <c r="D52" s="162"/>
      <c r="E52" s="162"/>
      <c r="F52" s="162"/>
      <c r="G52" s="162"/>
      <c r="H52" s="162"/>
      <c r="I52" s="162"/>
    </row>
    <row r="53" spans="1:13">
      <c r="A53" s="142" t="s">
        <v>52</v>
      </c>
      <c r="B53" s="142"/>
      <c r="C53" s="142"/>
      <c r="D53" s="142"/>
      <c r="E53" s="142"/>
      <c r="F53" s="142"/>
      <c r="G53" s="142"/>
      <c r="H53" s="142"/>
      <c r="I53" s="142"/>
    </row>
    <row r="54" spans="1:13">
      <c r="A54" s="1">
        <v>3</v>
      </c>
      <c r="B54" s="140" t="s">
        <v>53</v>
      </c>
      <c r="C54" s="140"/>
      <c r="D54" s="140"/>
      <c r="E54" s="140"/>
      <c r="F54" s="140"/>
      <c r="G54" s="140"/>
      <c r="H54" s="1" t="s">
        <v>16</v>
      </c>
      <c r="I54" s="1" t="s">
        <v>17</v>
      </c>
    </row>
    <row r="55" spans="1:13" ht="15.75">
      <c r="A55" s="1" t="s">
        <v>1</v>
      </c>
      <c r="B55" s="144" t="s">
        <v>54</v>
      </c>
      <c r="C55" s="144"/>
      <c r="D55" s="144"/>
      <c r="E55" s="144"/>
      <c r="F55" s="144"/>
      <c r="G55" s="144"/>
      <c r="H55" s="12">
        <v>4.1999999999999997E-3</v>
      </c>
      <c r="I55" s="11">
        <f>$I$20*H55</f>
        <v>0</v>
      </c>
      <c r="L55" s="61"/>
      <c r="M55" s="62"/>
    </row>
    <row r="56" spans="1:13" ht="15.75">
      <c r="A56" s="1" t="s">
        <v>3</v>
      </c>
      <c r="B56" s="144" t="s">
        <v>55</v>
      </c>
      <c r="C56" s="144"/>
      <c r="D56" s="144"/>
      <c r="E56" s="144"/>
      <c r="F56" s="144"/>
      <c r="G56" s="144"/>
      <c r="H56" s="12">
        <v>2.9999999999999997E-4</v>
      </c>
      <c r="I56" s="11">
        <f>H56*I20</f>
        <v>0</v>
      </c>
      <c r="L56" s="61"/>
      <c r="M56" s="62"/>
    </row>
    <row r="57" spans="1:13" ht="15.75">
      <c r="A57" s="1" t="s">
        <v>5</v>
      </c>
      <c r="B57" s="144" t="s">
        <v>56</v>
      </c>
      <c r="C57" s="144"/>
      <c r="D57" s="144"/>
      <c r="E57" s="144"/>
      <c r="F57" s="144"/>
      <c r="G57" s="144"/>
      <c r="H57" s="12">
        <v>1.9E-3</v>
      </c>
      <c r="I57" s="11">
        <f>$I$20*H57</f>
        <v>0</v>
      </c>
      <c r="L57" s="63"/>
      <c r="M57" s="62"/>
    </row>
    <row r="58" spans="1:13" ht="15.75">
      <c r="A58" s="1" t="s">
        <v>7</v>
      </c>
      <c r="B58" s="144" t="s">
        <v>57</v>
      </c>
      <c r="C58" s="144"/>
      <c r="D58" s="144"/>
      <c r="E58" s="144"/>
      <c r="F58" s="144"/>
      <c r="G58" s="144"/>
      <c r="H58" s="12">
        <v>1.9400000000000001E-2</v>
      </c>
      <c r="I58" s="11">
        <f>$I$20*H58</f>
        <v>0</v>
      </c>
      <c r="L58" s="61"/>
      <c r="M58" s="64"/>
    </row>
    <row r="59" spans="1:13" ht="15.75">
      <c r="A59" s="54" t="s">
        <v>19</v>
      </c>
      <c r="B59" s="160" t="s">
        <v>58</v>
      </c>
      <c r="C59" s="160"/>
      <c r="D59" s="160"/>
      <c r="E59" s="160"/>
      <c r="F59" s="160"/>
      <c r="G59" s="160"/>
      <c r="H59" s="129">
        <f>H37*H58</f>
        <v>7.1392000000000009E-3</v>
      </c>
      <c r="I59" s="57">
        <f t="shared" ref="I59:I60" si="1">$I$20*H59</f>
        <v>0</v>
      </c>
      <c r="L59" s="65"/>
      <c r="M59" s="62"/>
    </row>
    <row r="60" spans="1:13" ht="15.75">
      <c r="A60" s="1" t="s">
        <v>20</v>
      </c>
      <c r="B60" s="144" t="s">
        <v>59</v>
      </c>
      <c r="C60" s="144"/>
      <c r="D60" s="144"/>
      <c r="E60" s="144"/>
      <c r="F60" s="144"/>
      <c r="G60" s="144"/>
      <c r="H60" s="12">
        <v>3.8199999999999998E-2</v>
      </c>
      <c r="I60" s="11">
        <f t="shared" si="1"/>
        <v>0</v>
      </c>
      <c r="J60" s="60"/>
      <c r="L60" s="61"/>
      <c r="M60" s="62"/>
    </row>
    <row r="61" spans="1:13">
      <c r="A61" s="140" t="s">
        <v>60</v>
      </c>
      <c r="B61" s="140"/>
      <c r="C61" s="140"/>
      <c r="D61" s="140"/>
      <c r="E61" s="140"/>
      <c r="F61" s="140"/>
      <c r="G61" s="140"/>
      <c r="H61" s="6">
        <f>TRUNC(SUM(H55:H60),4)</f>
        <v>7.1099999999999997E-2</v>
      </c>
      <c r="I61" s="108">
        <f>TRUNC(SUM(I55:I60),2)</f>
        <v>0</v>
      </c>
    </row>
    <row r="62" spans="1:13">
      <c r="A62" s="141"/>
      <c r="B62" s="145"/>
      <c r="C62" s="145"/>
      <c r="D62" s="145"/>
      <c r="E62" s="145"/>
      <c r="F62" s="145"/>
      <c r="G62" s="145"/>
      <c r="H62" s="145"/>
      <c r="I62" s="145"/>
    </row>
    <row r="63" spans="1:13">
      <c r="A63" s="142" t="s">
        <v>61</v>
      </c>
      <c r="B63" s="142"/>
      <c r="C63" s="142"/>
      <c r="D63" s="142"/>
      <c r="E63" s="142"/>
      <c r="F63" s="142"/>
      <c r="G63" s="142"/>
      <c r="H63" s="142"/>
      <c r="I63" s="142"/>
      <c r="J63" s="55" t="s">
        <v>127</v>
      </c>
      <c r="K63" s="56">
        <f>I20+I51+I61</f>
        <v>0</v>
      </c>
    </row>
    <row r="64" spans="1:13">
      <c r="A64" s="140" t="s">
        <v>62</v>
      </c>
      <c r="B64" s="140"/>
      <c r="C64" s="140"/>
      <c r="D64" s="140"/>
      <c r="E64" s="140"/>
      <c r="F64" s="140"/>
      <c r="G64" s="140"/>
      <c r="H64" s="1" t="s">
        <v>16</v>
      </c>
      <c r="I64" s="1" t="s">
        <v>17</v>
      </c>
    </row>
    <row r="65" spans="1:11">
      <c r="A65" s="1" t="s">
        <v>1</v>
      </c>
      <c r="B65" s="144" t="s">
        <v>63</v>
      </c>
      <c r="C65" s="144"/>
      <c r="D65" s="144"/>
      <c r="E65" s="144"/>
      <c r="F65" s="144"/>
      <c r="G65" s="144"/>
      <c r="H65" s="12">
        <v>8.3299999999999999E-2</v>
      </c>
      <c r="I65" s="11">
        <f>$K$63*H65</f>
        <v>0</v>
      </c>
    </row>
    <row r="66" spans="1:11">
      <c r="A66" s="1" t="s">
        <v>3</v>
      </c>
      <c r="B66" s="144" t="s">
        <v>64</v>
      </c>
      <c r="C66" s="144"/>
      <c r="D66" s="144"/>
      <c r="E66" s="144"/>
      <c r="F66" s="144"/>
      <c r="G66" s="144"/>
      <c r="H66" s="12">
        <v>8.2000000000000007E-3</v>
      </c>
      <c r="I66" s="11">
        <f t="shared" ref="I66:I69" si="2">$K$63*H66</f>
        <v>0</v>
      </c>
    </row>
    <row r="67" spans="1:11">
      <c r="A67" s="1" t="s">
        <v>5</v>
      </c>
      <c r="B67" s="144" t="s">
        <v>65</v>
      </c>
      <c r="C67" s="144"/>
      <c r="D67" s="144"/>
      <c r="E67" s="144"/>
      <c r="F67" s="144"/>
      <c r="G67" s="144"/>
      <c r="H67" s="12">
        <v>2.0000000000000001E-4</v>
      </c>
      <c r="I67" s="11">
        <f t="shared" si="2"/>
        <v>0</v>
      </c>
    </row>
    <row r="68" spans="1:11">
      <c r="A68" s="1" t="s">
        <v>7</v>
      </c>
      <c r="B68" s="144" t="s">
        <v>66</v>
      </c>
      <c r="C68" s="144"/>
      <c r="D68" s="144"/>
      <c r="E68" s="144"/>
      <c r="F68" s="144"/>
      <c r="G68" s="144"/>
      <c r="H68" s="12">
        <v>2.9999999999999997E-4</v>
      </c>
      <c r="I68" s="11">
        <f t="shared" si="2"/>
        <v>0</v>
      </c>
    </row>
    <row r="69" spans="1:11" ht="15.75">
      <c r="A69" s="1" t="s">
        <v>19</v>
      </c>
      <c r="B69" s="144" t="s">
        <v>67</v>
      </c>
      <c r="C69" s="144"/>
      <c r="D69" s="144"/>
      <c r="E69" s="144"/>
      <c r="F69" s="144"/>
      <c r="G69" s="144"/>
      <c r="H69" s="12">
        <v>6.1999999999999998E-3</v>
      </c>
      <c r="I69" s="11">
        <f t="shared" si="2"/>
        <v>0</v>
      </c>
      <c r="J69" s="61"/>
      <c r="K69" s="62"/>
    </row>
    <row r="70" spans="1:11">
      <c r="A70" s="140" t="s">
        <v>68</v>
      </c>
      <c r="B70" s="140"/>
      <c r="C70" s="140"/>
      <c r="D70" s="140"/>
      <c r="E70" s="140"/>
      <c r="F70" s="140"/>
      <c r="G70" s="140"/>
      <c r="H70" s="6">
        <f>TRUNC(SUM(H65:H69),4)</f>
        <v>9.8199999999999996E-2</v>
      </c>
      <c r="I70" s="108">
        <f>TRUNC(SUM(I65:I69),2)</f>
        <v>0</v>
      </c>
    </row>
    <row r="71" spans="1:11">
      <c r="A71" s="163"/>
      <c r="B71" s="164"/>
      <c r="C71" s="164"/>
      <c r="D71" s="164"/>
      <c r="E71" s="164"/>
      <c r="F71" s="164"/>
      <c r="G71" s="164"/>
      <c r="H71" s="164"/>
      <c r="I71" s="164"/>
    </row>
    <row r="72" spans="1:11">
      <c r="A72" s="140" t="s">
        <v>215</v>
      </c>
      <c r="B72" s="140"/>
      <c r="C72" s="140"/>
      <c r="D72" s="140"/>
      <c r="E72" s="140"/>
      <c r="F72" s="140"/>
      <c r="G72" s="140"/>
      <c r="H72" s="1" t="s">
        <v>16</v>
      </c>
      <c r="I72" s="1" t="s">
        <v>17</v>
      </c>
    </row>
    <row r="73" spans="1:11">
      <c r="A73" s="1" t="s">
        <v>1</v>
      </c>
      <c r="B73" s="165" t="s">
        <v>70</v>
      </c>
      <c r="C73" s="165"/>
      <c r="D73" s="165"/>
      <c r="E73" s="165"/>
      <c r="F73" s="165"/>
      <c r="G73" s="165"/>
      <c r="H73" s="130">
        <v>0</v>
      </c>
      <c r="I73" s="131">
        <f t="shared" ref="I73" si="3">$I$20*H73</f>
        <v>0</v>
      </c>
    </row>
    <row r="74" spans="1:11">
      <c r="A74" s="140" t="s">
        <v>71</v>
      </c>
      <c r="B74" s="140"/>
      <c r="C74" s="140"/>
      <c r="D74" s="140"/>
      <c r="E74" s="140"/>
      <c r="F74" s="140"/>
      <c r="G74" s="140"/>
      <c r="H74" s="6">
        <f>TRUNC(SUM(H73),4)</f>
        <v>0</v>
      </c>
      <c r="I74" s="8">
        <f>TRUNC(SUM(I73),2)</f>
        <v>0</v>
      </c>
    </row>
    <row r="75" spans="1:11">
      <c r="A75" s="168"/>
      <c r="B75" s="169"/>
      <c r="C75" s="169"/>
      <c r="D75" s="169"/>
      <c r="E75" s="169"/>
      <c r="F75" s="169"/>
      <c r="G75" s="169"/>
      <c r="H75" s="169"/>
      <c r="I75" s="169"/>
    </row>
    <row r="76" spans="1:11">
      <c r="A76" s="150" t="s">
        <v>72</v>
      </c>
      <c r="B76" s="150"/>
      <c r="C76" s="150"/>
      <c r="D76" s="150"/>
      <c r="E76" s="150"/>
      <c r="F76" s="150"/>
      <c r="G76" s="150"/>
      <c r="H76" s="150"/>
      <c r="I76" s="150"/>
    </row>
    <row r="77" spans="1:11">
      <c r="A77" s="140" t="s">
        <v>73</v>
      </c>
      <c r="B77" s="140"/>
      <c r="C77" s="140"/>
      <c r="D77" s="140"/>
      <c r="E77" s="140"/>
      <c r="F77" s="140"/>
      <c r="G77" s="140"/>
      <c r="H77" s="140"/>
      <c r="I77" s="1" t="s">
        <v>17</v>
      </c>
    </row>
    <row r="78" spans="1:11">
      <c r="A78" s="1" t="s">
        <v>74</v>
      </c>
      <c r="B78" s="152" t="s">
        <v>75</v>
      </c>
      <c r="C78" s="152"/>
      <c r="D78" s="152"/>
      <c r="E78" s="152"/>
      <c r="F78" s="152"/>
      <c r="G78" s="152"/>
      <c r="H78" s="152"/>
      <c r="I78" s="11">
        <f>I70</f>
        <v>0</v>
      </c>
    </row>
    <row r="79" spans="1:11">
      <c r="A79" s="1" t="s">
        <v>76</v>
      </c>
      <c r="B79" s="231" t="s">
        <v>77</v>
      </c>
      <c r="C79" s="231"/>
      <c r="D79" s="231"/>
      <c r="E79" s="231"/>
      <c r="F79" s="231"/>
      <c r="G79" s="231"/>
      <c r="H79" s="231"/>
      <c r="I79" s="11">
        <f>I74</f>
        <v>0</v>
      </c>
    </row>
    <row r="80" spans="1:11">
      <c r="A80" s="140" t="s">
        <v>78</v>
      </c>
      <c r="B80" s="140"/>
      <c r="C80" s="140"/>
      <c r="D80" s="140"/>
      <c r="E80" s="140"/>
      <c r="F80" s="140"/>
      <c r="G80" s="140"/>
      <c r="H80" s="140"/>
      <c r="I80" s="108">
        <f>TRUNC(SUM(I78:I79),2)</f>
        <v>0</v>
      </c>
    </row>
    <row r="81" spans="1:10">
      <c r="A81" s="161"/>
      <c r="B81" s="162"/>
      <c r="C81" s="162"/>
      <c r="D81" s="162"/>
      <c r="E81" s="162"/>
      <c r="F81" s="162"/>
      <c r="G81" s="162"/>
      <c r="H81" s="162"/>
      <c r="I81" s="162"/>
    </row>
    <row r="82" spans="1:10">
      <c r="A82" s="142" t="s">
        <v>79</v>
      </c>
      <c r="B82" s="142"/>
      <c r="C82" s="142"/>
      <c r="D82" s="142"/>
      <c r="E82" s="142"/>
      <c r="F82" s="142"/>
      <c r="G82" s="142"/>
      <c r="H82" s="142"/>
      <c r="I82" s="142"/>
    </row>
    <row r="83" spans="1:10">
      <c r="A83" s="1">
        <v>5</v>
      </c>
      <c r="B83" s="140" t="s">
        <v>80</v>
      </c>
      <c r="C83" s="140"/>
      <c r="D83" s="140"/>
      <c r="E83" s="140"/>
      <c r="F83" s="140"/>
      <c r="G83" s="140"/>
      <c r="H83" s="1"/>
      <c r="I83" s="1" t="s">
        <v>17</v>
      </c>
    </row>
    <row r="84" spans="1:10">
      <c r="A84" s="1" t="s">
        <v>1</v>
      </c>
      <c r="B84" s="232" t="s">
        <v>205</v>
      </c>
      <c r="C84" s="167"/>
      <c r="D84" s="167"/>
      <c r="E84" s="167"/>
      <c r="F84" s="167"/>
      <c r="G84" s="167"/>
      <c r="H84" s="3" t="s">
        <v>41</v>
      </c>
      <c r="I84" s="11">
        <v>0</v>
      </c>
    </row>
    <row r="85" spans="1:10">
      <c r="A85" s="140" t="s">
        <v>81</v>
      </c>
      <c r="B85" s="140"/>
      <c r="C85" s="140"/>
      <c r="D85" s="140"/>
      <c r="E85" s="140"/>
      <c r="F85" s="140"/>
      <c r="G85" s="140"/>
      <c r="H85" s="6" t="s">
        <v>41</v>
      </c>
      <c r="I85" s="108">
        <f>TRUNC(SUM(I84:I84),2)</f>
        <v>0</v>
      </c>
    </row>
    <row r="86" spans="1:10">
      <c r="A86" s="161"/>
      <c r="B86" s="162"/>
      <c r="C86" s="162"/>
      <c r="D86" s="162"/>
      <c r="E86" s="162"/>
      <c r="F86" s="162"/>
      <c r="G86" s="162"/>
      <c r="H86" s="162"/>
      <c r="I86" s="162"/>
    </row>
    <row r="87" spans="1:10">
      <c r="A87" s="142" t="s">
        <v>82</v>
      </c>
      <c r="B87" s="142"/>
      <c r="C87" s="142"/>
      <c r="D87" s="142"/>
      <c r="E87" s="142"/>
      <c r="F87" s="142"/>
      <c r="G87" s="142"/>
      <c r="H87" s="142"/>
      <c r="I87" s="142"/>
    </row>
    <row r="88" spans="1:10">
      <c r="A88" s="1">
        <v>6</v>
      </c>
      <c r="B88" s="140" t="s">
        <v>83</v>
      </c>
      <c r="C88" s="140"/>
      <c r="D88" s="140"/>
      <c r="E88" s="140"/>
      <c r="F88" s="140"/>
      <c r="G88" s="140"/>
      <c r="H88" s="1" t="s">
        <v>16</v>
      </c>
      <c r="I88" s="1" t="s">
        <v>17</v>
      </c>
    </row>
    <row r="89" spans="1:10">
      <c r="A89" s="1" t="s">
        <v>1</v>
      </c>
      <c r="B89" s="144" t="s">
        <v>84</v>
      </c>
      <c r="C89" s="144"/>
      <c r="D89" s="144"/>
      <c r="E89" s="144"/>
      <c r="F89" s="144"/>
      <c r="G89" s="144"/>
      <c r="H89" s="47">
        <v>0.03</v>
      </c>
      <c r="I89" s="11">
        <f>TRUNC(H89*I114,2)</f>
        <v>0</v>
      </c>
    </row>
    <row r="90" spans="1:10">
      <c r="A90" s="1" t="s">
        <v>3</v>
      </c>
      <c r="B90" s="144" t="s">
        <v>85</v>
      </c>
      <c r="C90" s="144"/>
      <c r="D90" s="144"/>
      <c r="E90" s="144"/>
      <c r="F90" s="144"/>
      <c r="G90" s="144"/>
      <c r="H90" s="48">
        <v>6.7900000000000002E-2</v>
      </c>
      <c r="I90" s="11">
        <f>TRUNC(H90*(I89+I114),2)</f>
        <v>0</v>
      </c>
    </row>
    <row r="91" spans="1:10">
      <c r="A91" s="1" t="s">
        <v>5</v>
      </c>
      <c r="B91" s="171" t="s">
        <v>86</v>
      </c>
      <c r="C91" s="171"/>
      <c r="D91" s="171"/>
      <c r="E91" s="171"/>
      <c r="F91" s="171"/>
      <c r="G91" s="171"/>
      <c r="H91" s="46"/>
      <c r="I91" s="21"/>
    </row>
    <row r="92" spans="1:10">
      <c r="A92" s="1" t="s">
        <v>87</v>
      </c>
      <c r="B92" s="144" t="s">
        <v>88</v>
      </c>
      <c r="C92" s="144"/>
      <c r="D92" s="144"/>
      <c r="E92" s="144"/>
      <c r="F92" s="144"/>
      <c r="G92" s="144"/>
      <c r="H92" s="49">
        <v>1.6500000000000001E-2</v>
      </c>
      <c r="I92" s="11">
        <f>H92*I103</f>
        <v>0</v>
      </c>
    </row>
    <row r="93" spans="1:10">
      <c r="A93" s="1" t="s">
        <v>89</v>
      </c>
      <c r="B93" s="144" t="s">
        <v>90</v>
      </c>
      <c r="C93" s="144"/>
      <c r="D93" s="144"/>
      <c r="E93" s="144"/>
      <c r="F93" s="144"/>
      <c r="G93" s="144"/>
      <c r="H93" s="50">
        <v>7.5999999999999998E-2</v>
      </c>
      <c r="I93" s="11">
        <f>H93*I103</f>
        <v>0</v>
      </c>
    </row>
    <row r="94" spans="1:10">
      <c r="A94" s="1" t="s">
        <v>91</v>
      </c>
      <c r="B94" s="144" t="s">
        <v>92</v>
      </c>
      <c r="C94" s="144"/>
      <c r="D94" s="144"/>
      <c r="E94" s="144"/>
      <c r="F94" s="144"/>
      <c r="G94" s="144"/>
      <c r="H94" s="51">
        <v>0.05</v>
      </c>
      <c r="I94" s="11">
        <f>H94*I103</f>
        <v>0</v>
      </c>
      <c r="J94" s="52"/>
    </row>
    <row r="95" spans="1:10">
      <c r="A95" s="1" t="s">
        <v>163</v>
      </c>
      <c r="B95" s="158" t="s">
        <v>164</v>
      </c>
      <c r="C95" s="158"/>
      <c r="D95" s="158"/>
      <c r="E95" s="158"/>
      <c r="F95" s="158"/>
      <c r="G95" s="158"/>
      <c r="H95" s="51"/>
      <c r="I95" s="11"/>
    </row>
    <row r="96" spans="1:10">
      <c r="A96" s="141" t="s">
        <v>93</v>
      </c>
      <c r="B96" s="145"/>
      <c r="C96" s="145"/>
      <c r="D96" s="145"/>
      <c r="E96" s="145"/>
      <c r="F96" s="145"/>
      <c r="G96" s="145"/>
      <c r="H96" s="223"/>
      <c r="I96" s="108">
        <f>TRUNC(SUM(I89:I94),2)</f>
        <v>0</v>
      </c>
    </row>
    <row r="97" spans="1:11">
      <c r="A97" s="4"/>
      <c r="B97" s="170"/>
      <c r="C97" s="170"/>
      <c r="D97" s="170"/>
      <c r="E97" s="170"/>
      <c r="F97" s="170"/>
      <c r="G97" s="170"/>
      <c r="H97" s="170"/>
      <c r="I97" s="170"/>
    </row>
    <row r="98" spans="1:11">
      <c r="A98" s="13" t="s">
        <v>94</v>
      </c>
      <c r="B98" s="233" t="s">
        <v>95</v>
      </c>
      <c r="C98" s="233"/>
      <c r="D98" s="233"/>
      <c r="E98" s="233"/>
      <c r="F98" s="233"/>
      <c r="G98" s="233"/>
      <c r="H98" s="14">
        <f>TRUNC(H92+H93+H94,4)</f>
        <v>0.14249999999999999</v>
      </c>
      <c r="I98" s="22"/>
    </row>
    <row r="99" spans="1:11">
      <c r="A99" s="15"/>
      <c r="B99" s="234">
        <v>100</v>
      </c>
      <c r="C99" s="234"/>
      <c r="D99" s="234"/>
      <c r="E99" s="234"/>
      <c r="F99" s="234"/>
      <c r="G99" s="234"/>
      <c r="H99" s="17"/>
      <c r="I99" s="23"/>
    </row>
    <row r="100" spans="1:11">
      <c r="A100" s="18"/>
      <c r="B100" s="16"/>
      <c r="C100" s="16"/>
      <c r="D100" s="16"/>
      <c r="E100" s="16"/>
      <c r="F100" s="16"/>
      <c r="G100" s="16"/>
      <c r="H100" s="17"/>
      <c r="I100" s="23"/>
    </row>
    <row r="101" spans="1:11">
      <c r="A101" s="15" t="s">
        <v>96</v>
      </c>
      <c r="B101" s="234" t="s">
        <v>97</v>
      </c>
      <c r="C101" s="234"/>
      <c r="D101" s="234"/>
      <c r="E101" s="234"/>
      <c r="F101" s="234"/>
      <c r="G101" s="234"/>
      <c r="H101" s="17"/>
      <c r="I101" s="23">
        <f>TRUNC(I114+I89+I90,2)</f>
        <v>0</v>
      </c>
    </row>
    <row r="102" spans="1:11">
      <c r="A102" s="15"/>
      <c r="B102" s="16"/>
      <c r="C102" s="16"/>
      <c r="D102" s="16"/>
      <c r="E102" s="16"/>
      <c r="F102" s="16"/>
      <c r="G102" s="16"/>
      <c r="H102" s="17"/>
      <c r="I102" s="23"/>
    </row>
    <row r="103" spans="1:11">
      <c r="A103" s="15" t="s">
        <v>98</v>
      </c>
      <c r="B103" s="234" t="s">
        <v>99</v>
      </c>
      <c r="C103" s="234"/>
      <c r="D103" s="234"/>
      <c r="E103" s="234"/>
      <c r="F103" s="234"/>
      <c r="G103" s="234"/>
      <c r="H103" s="17"/>
      <c r="I103" s="23">
        <f>TRUNC(I101/(1-H98),2)</f>
        <v>0</v>
      </c>
    </row>
    <row r="104" spans="1:11">
      <c r="A104" s="15"/>
      <c r="B104" s="16"/>
      <c r="C104" s="16"/>
      <c r="D104" s="16"/>
      <c r="E104" s="16"/>
      <c r="F104" s="16"/>
      <c r="G104" s="16"/>
      <c r="H104" s="17"/>
      <c r="I104" s="23"/>
      <c r="K104" s="52"/>
    </row>
    <row r="105" spans="1:11">
      <c r="A105" s="19"/>
      <c r="B105" s="235" t="s">
        <v>100</v>
      </c>
      <c r="C105" s="235"/>
      <c r="D105" s="235"/>
      <c r="E105" s="235"/>
      <c r="F105" s="235"/>
      <c r="G105" s="235"/>
      <c r="H105" s="20"/>
      <c r="I105" s="24">
        <f>TRUNC(I103-I101,2)</f>
        <v>0</v>
      </c>
    </row>
    <row r="106" spans="1:11">
      <c r="A106" s="4"/>
      <c r="B106" s="4"/>
      <c r="C106" s="4"/>
      <c r="D106" s="4"/>
      <c r="E106" s="4"/>
      <c r="F106" s="4"/>
      <c r="G106" s="4"/>
      <c r="H106" s="4"/>
      <c r="I106" s="9"/>
      <c r="K106" s="25"/>
    </row>
    <row r="107" spans="1:11">
      <c r="A107" s="150" t="s">
        <v>101</v>
      </c>
      <c r="B107" s="150"/>
      <c r="C107" s="150"/>
      <c r="D107" s="150"/>
      <c r="E107" s="150"/>
      <c r="F107" s="150"/>
      <c r="G107" s="150"/>
      <c r="H107" s="150"/>
      <c r="I107" s="150"/>
    </row>
    <row r="108" spans="1:11">
      <c r="A108" s="140" t="s">
        <v>102</v>
      </c>
      <c r="B108" s="140"/>
      <c r="C108" s="140"/>
      <c r="D108" s="140"/>
      <c r="E108" s="140"/>
      <c r="F108" s="140"/>
      <c r="G108" s="140"/>
      <c r="H108" s="140"/>
      <c r="I108" s="1" t="s">
        <v>17</v>
      </c>
    </row>
    <row r="109" spans="1:11">
      <c r="A109" s="3" t="s">
        <v>1</v>
      </c>
      <c r="B109" s="144" t="str">
        <f>A17</f>
        <v>MÓDULO 1 - COMPOSIÇÃO DA REMUNERAÇÃO</v>
      </c>
      <c r="C109" s="144"/>
      <c r="D109" s="144"/>
      <c r="E109" s="144"/>
      <c r="F109" s="144"/>
      <c r="G109" s="144"/>
      <c r="H109" s="144"/>
      <c r="I109" s="11">
        <f>I20</f>
        <v>0</v>
      </c>
    </row>
    <row r="110" spans="1:11">
      <c r="A110" s="3" t="s">
        <v>3</v>
      </c>
      <c r="B110" s="144" t="str">
        <f>A22</f>
        <v>MÓDULO 2 – ENCARGOS E BENEFÍCIOS ANUAIS, MENSAIS E DIÁRIOS</v>
      </c>
      <c r="C110" s="144"/>
      <c r="D110" s="144"/>
      <c r="E110" s="144"/>
      <c r="F110" s="144"/>
      <c r="G110" s="144"/>
      <c r="H110" s="144"/>
      <c r="I110" s="11">
        <f>I51</f>
        <v>0</v>
      </c>
      <c r="K110" s="25"/>
    </row>
    <row r="111" spans="1:11">
      <c r="A111" s="3" t="s">
        <v>5</v>
      </c>
      <c r="B111" s="144" t="str">
        <f>A53</f>
        <v>MÓDULO 3 – PROVISÃO PARA RESCISÃO</v>
      </c>
      <c r="C111" s="144"/>
      <c r="D111" s="144"/>
      <c r="E111" s="144"/>
      <c r="F111" s="144"/>
      <c r="G111" s="144"/>
      <c r="H111" s="144"/>
      <c r="I111" s="11">
        <f>I61</f>
        <v>0</v>
      </c>
      <c r="K111" s="25"/>
    </row>
    <row r="112" spans="1:11">
      <c r="A112" s="3" t="s">
        <v>7</v>
      </c>
      <c r="B112" s="144" t="str">
        <f>A63</f>
        <v>MÓDULO 4 – CUSTO DE REPOSIÇÃO DO PROFISSIONAL AUSENTE</v>
      </c>
      <c r="C112" s="144"/>
      <c r="D112" s="144"/>
      <c r="E112" s="144"/>
      <c r="F112" s="144"/>
      <c r="G112" s="144"/>
      <c r="H112" s="144"/>
      <c r="I112" s="11">
        <f>I80</f>
        <v>0</v>
      </c>
    </row>
    <row r="113" spans="1:11">
      <c r="A113" s="3" t="s">
        <v>19</v>
      </c>
      <c r="B113" s="144" t="str">
        <f>A82</f>
        <v>MÓDULO 5 – INSUMOS DIVERSOS</v>
      </c>
      <c r="C113" s="144"/>
      <c r="D113" s="144"/>
      <c r="E113" s="144"/>
      <c r="F113" s="144"/>
      <c r="G113" s="144"/>
      <c r="H113" s="144"/>
      <c r="I113" s="11">
        <f>I85</f>
        <v>0</v>
      </c>
      <c r="K113" s="52"/>
    </row>
    <row r="114" spans="1:11">
      <c r="A114" s="1"/>
      <c r="B114" s="140" t="s">
        <v>103</v>
      </c>
      <c r="C114" s="140"/>
      <c r="D114" s="140"/>
      <c r="E114" s="140"/>
      <c r="F114" s="140"/>
      <c r="G114" s="140"/>
      <c r="H114" s="140"/>
      <c r="I114" s="108">
        <f>TRUNC(SUM(I109:I113),2)</f>
        <v>0</v>
      </c>
    </row>
    <row r="115" spans="1:11">
      <c r="A115" s="3" t="s">
        <v>20</v>
      </c>
      <c r="B115" s="144" t="str">
        <f>A87</f>
        <v>MÓDULO 6 – CUSTOS INDIRETOS, TRIBUTOS E LUCRO</v>
      </c>
      <c r="C115" s="144"/>
      <c r="D115" s="144"/>
      <c r="E115" s="144"/>
      <c r="F115" s="144"/>
      <c r="G115" s="144"/>
      <c r="H115" s="144"/>
      <c r="I115" s="11">
        <f>I96</f>
        <v>0</v>
      </c>
    </row>
    <row r="116" spans="1:11">
      <c r="A116" s="140" t="s">
        <v>130</v>
      </c>
      <c r="B116" s="140"/>
      <c r="C116" s="140"/>
      <c r="D116" s="140"/>
      <c r="E116" s="140"/>
      <c r="F116" s="140"/>
      <c r="G116" s="140"/>
      <c r="H116" s="140"/>
      <c r="I116" s="108">
        <f>TRUNC(SUM(I114:I115),2)</f>
        <v>0</v>
      </c>
    </row>
    <row r="117" spans="1:11" hidden="1">
      <c r="I117" s="52"/>
    </row>
    <row r="118" spans="1:11" ht="40.5" hidden="1" customHeight="1">
      <c r="A118" s="4"/>
      <c r="B118" s="179" t="s">
        <v>104</v>
      </c>
      <c r="C118" s="179"/>
      <c r="D118" s="179"/>
      <c r="E118" s="179"/>
      <c r="F118" s="179"/>
      <c r="G118" s="179"/>
      <c r="H118" s="5"/>
      <c r="I118" s="5"/>
    </row>
    <row r="119" spans="1:11" ht="26.25" hidden="1" thickBot="1">
      <c r="A119" s="180" t="s">
        <v>105</v>
      </c>
      <c r="B119" s="181"/>
      <c r="C119" s="180" t="s">
        <v>106</v>
      </c>
      <c r="D119" s="181"/>
      <c r="E119" s="180" t="s">
        <v>107</v>
      </c>
      <c r="F119" s="181"/>
      <c r="G119" s="26" t="s">
        <v>108</v>
      </c>
      <c r="H119" s="27" t="s">
        <v>109</v>
      </c>
      <c r="I119" s="39" t="s">
        <v>17</v>
      </c>
    </row>
    <row r="120" spans="1:11" hidden="1">
      <c r="A120" s="206" t="s">
        <v>110</v>
      </c>
      <c r="B120" s="207"/>
      <c r="C120" s="208" t="s">
        <v>111</v>
      </c>
      <c r="D120" s="209"/>
      <c r="E120" s="210"/>
      <c r="F120" s="211"/>
      <c r="G120" s="29" t="s">
        <v>111</v>
      </c>
      <c r="H120" s="30"/>
      <c r="I120" s="40">
        <v>0</v>
      </c>
    </row>
    <row r="121" spans="1:11" hidden="1">
      <c r="A121" s="152" t="s">
        <v>112</v>
      </c>
      <c r="B121" s="153"/>
      <c r="C121" s="175" t="s">
        <v>111</v>
      </c>
      <c r="D121" s="176"/>
      <c r="E121" s="177"/>
      <c r="F121" s="178"/>
      <c r="G121" s="31" t="s">
        <v>111</v>
      </c>
      <c r="H121" s="32"/>
      <c r="I121" s="41">
        <v>0</v>
      </c>
    </row>
    <row r="122" spans="1:11" hidden="1">
      <c r="A122" s="152" t="s">
        <v>113</v>
      </c>
      <c r="B122" s="153"/>
      <c r="C122" s="175" t="s">
        <v>111</v>
      </c>
      <c r="D122" s="176"/>
      <c r="E122" s="177"/>
      <c r="F122" s="178"/>
      <c r="G122" s="31" t="s">
        <v>111</v>
      </c>
      <c r="H122" s="32"/>
      <c r="I122" s="41">
        <v>0</v>
      </c>
    </row>
    <row r="123" spans="1:11" hidden="1">
      <c r="A123" s="152" t="s">
        <v>114</v>
      </c>
      <c r="B123" s="153"/>
      <c r="C123" s="175" t="s">
        <v>111</v>
      </c>
      <c r="D123" s="176"/>
      <c r="E123" s="177"/>
      <c r="F123" s="178"/>
      <c r="G123" s="31" t="s">
        <v>111</v>
      </c>
      <c r="H123" s="32"/>
      <c r="I123" s="41">
        <v>0</v>
      </c>
    </row>
    <row r="124" spans="1:11" hidden="1">
      <c r="A124" s="201"/>
      <c r="B124" s="141"/>
      <c r="C124" s="177"/>
      <c r="D124" s="178"/>
      <c r="E124" s="177"/>
      <c r="F124" s="178"/>
      <c r="G124" s="33"/>
      <c r="H124" s="34"/>
      <c r="I124" s="41"/>
    </row>
    <row r="125" spans="1:11" ht="13.5" hidden="1" thickBot="1">
      <c r="A125" s="202"/>
      <c r="B125" s="203"/>
      <c r="C125" s="204"/>
      <c r="D125" s="205"/>
      <c r="E125" s="204"/>
      <c r="F125" s="205"/>
      <c r="G125" s="35"/>
      <c r="H125" s="36"/>
      <c r="I125" s="42"/>
    </row>
    <row r="126" spans="1:11" ht="13.5" hidden="1" thickBot="1">
      <c r="A126" s="190" t="s">
        <v>115</v>
      </c>
      <c r="B126" s="191"/>
      <c r="C126" s="191"/>
      <c r="D126" s="191"/>
      <c r="E126" s="191"/>
      <c r="F126" s="191"/>
      <c r="G126" s="191"/>
      <c r="H126" s="192"/>
      <c r="I126" s="43">
        <f>SUM(I124:I125)</f>
        <v>0</v>
      </c>
    </row>
    <row r="127" spans="1:11" hidden="1"/>
    <row r="128" spans="1:11" hidden="1">
      <c r="A128" s="4" t="s">
        <v>116</v>
      </c>
      <c r="B128" s="179" t="s">
        <v>117</v>
      </c>
      <c r="C128" s="179"/>
      <c r="D128" s="179"/>
      <c r="E128" s="179"/>
      <c r="F128" s="179"/>
      <c r="G128" s="179"/>
      <c r="H128" s="5"/>
      <c r="I128" s="5"/>
    </row>
    <row r="129" spans="1:9" ht="13.5" hidden="1" thickBot="1">
      <c r="A129" s="193" t="s">
        <v>118</v>
      </c>
      <c r="B129" s="194"/>
      <c r="C129" s="194"/>
      <c r="D129" s="194"/>
      <c r="E129" s="194"/>
      <c r="F129" s="194"/>
      <c r="G129" s="194"/>
      <c r="H129" s="194"/>
      <c r="I129" s="236"/>
    </row>
    <row r="130" spans="1:9" ht="13.5" hidden="1" thickBot="1">
      <c r="A130" s="37"/>
      <c r="B130" s="195" t="s">
        <v>119</v>
      </c>
      <c r="C130" s="196"/>
      <c r="D130" s="196"/>
      <c r="E130" s="196"/>
      <c r="F130" s="196"/>
      <c r="G130" s="196"/>
      <c r="H130" s="197"/>
      <c r="I130" s="39" t="s">
        <v>17</v>
      </c>
    </row>
    <row r="131" spans="1:9" hidden="1">
      <c r="A131" s="28" t="s">
        <v>1</v>
      </c>
      <c r="B131" s="198" t="s">
        <v>120</v>
      </c>
      <c r="C131" s="199"/>
      <c r="D131" s="199"/>
      <c r="E131" s="199"/>
      <c r="F131" s="199"/>
      <c r="G131" s="199"/>
      <c r="H131" s="200"/>
      <c r="I131" s="44">
        <f>I92</f>
        <v>0</v>
      </c>
    </row>
    <row r="132" spans="1:9" hidden="1">
      <c r="A132" s="38" t="s">
        <v>3</v>
      </c>
      <c r="B132" s="157" t="s">
        <v>121</v>
      </c>
      <c r="C132" s="158"/>
      <c r="D132" s="158"/>
      <c r="E132" s="158"/>
      <c r="F132" s="158"/>
      <c r="G132" s="158"/>
      <c r="H132" s="159"/>
      <c r="I132" s="45" t="e">
        <f>#REF!</f>
        <v>#REF!</v>
      </c>
    </row>
    <row r="133" spans="1:9" ht="13.5" hidden="1" thickBot="1">
      <c r="A133" s="38" t="s">
        <v>5</v>
      </c>
      <c r="B133" s="182" t="s">
        <v>122</v>
      </c>
      <c r="C133" s="183"/>
      <c r="D133" s="183"/>
      <c r="E133" s="183"/>
      <c r="F133" s="183"/>
      <c r="G133" s="183"/>
      <c r="H133" s="184"/>
      <c r="I133" s="45">
        <f>I96</f>
        <v>0</v>
      </c>
    </row>
    <row r="134" spans="1:9" ht="13.5" hidden="1" thickBot="1">
      <c r="A134" s="185" t="s">
        <v>123</v>
      </c>
      <c r="B134" s="186"/>
      <c r="C134" s="186"/>
      <c r="D134" s="186"/>
      <c r="E134" s="186"/>
      <c r="F134" s="186"/>
      <c r="G134" s="186"/>
      <c r="H134" s="187"/>
      <c r="I134" s="43" t="e">
        <f>SUM(I131:I133)</f>
        <v>#REF!</v>
      </c>
    </row>
    <row r="135" spans="1:9" hidden="1">
      <c r="A135" s="4" t="s">
        <v>124</v>
      </c>
      <c r="B135" t="s">
        <v>125</v>
      </c>
    </row>
    <row r="136" spans="1:9" hidden="1"/>
    <row r="138" spans="1:9">
      <c r="A138" s="10"/>
      <c r="B138" s="10"/>
    </row>
    <row r="139" spans="1:9">
      <c r="A139" s="25"/>
      <c r="B139" s="10"/>
      <c r="E139" s="53"/>
    </row>
    <row r="140" spans="1:9">
      <c r="A140" s="10"/>
      <c r="B140" s="10"/>
      <c r="C140" s="25"/>
      <c r="I140" s="110"/>
    </row>
    <row r="141" spans="1:9">
      <c r="A141" s="10"/>
      <c r="B141" s="10"/>
      <c r="C141" s="25"/>
    </row>
    <row r="142" spans="1:9">
      <c r="A142" s="53"/>
    </row>
    <row r="143" spans="1:9">
      <c r="A143" s="53"/>
    </row>
  </sheetData>
  <mergeCells count="148">
    <mergeCell ref="B133:H133"/>
    <mergeCell ref="A134:H134"/>
    <mergeCell ref="A126:H126"/>
    <mergeCell ref="B128:G128"/>
    <mergeCell ref="A129:I129"/>
    <mergeCell ref="B130:H130"/>
    <mergeCell ref="B131:H131"/>
    <mergeCell ref="B132:H132"/>
    <mergeCell ref="A124:B124"/>
    <mergeCell ref="C124:D124"/>
    <mergeCell ref="E124:F124"/>
    <mergeCell ref="A125:B125"/>
    <mergeCell ref="C125:D125"/>
    <mergeCell ref="E125:F125"/>
    <mergeCell ref="A122:B122"/>
    <mergeCell ref="C122:D122"/>
    <mergeCell ref="E122:F122"/>
    <mergeCell ref="A123:B123"/>
    <mergeCell ref="C123:D123"/>
    <mergeCell ref="E123:F123"/>
    <mergeCell ref="A120:B120"/>
    <mergeCell ref="C120:D120"/>
    <mergeCell ref="E120:F120"/>
    <mergeCell ref="A121:B121"/>
    <mergeCell ref="C121:D121"/>
    <mergeCell ref="E121:F121"/>
    <mergeCell ref="B113:H113"/>
    <mergeCell ref="B114:H114"/>
    <mergeCell ref="B115:H115"/>
    <mergeCell ref="A116:H116"/>
    <mergeCell ref="B118:G118"/>
    <mergeCell ref="A119:B119"/>
    <mergeCell ref="C119:D119"/>
    <mergeCell ref="E119:F119"/>
    <mergeCell ref="A107:I107"/>
    <mergeCell ref="A108:H108"/>
    <mergeCell ref="B109:H109"/>
    <mergeCell ref="B110:H110"/>
    <mergeCell ref="B111:H111"/>
    <mergeCell ref="B112:H112"/>
    <mergeCell ref="B97:I97"/>
    <mergeCell ref="B98:G98"/>
    <mergeCell ref="B99:G99"/>
    <mergeCell ref="B101:G101"/>
    <mergeCell ref="B103:G103"/>
    <mergeCell ref="B105:G105"/>
    <mergeCell ref="B90:G90"/>
    <mergeCell ref="B91:G91"/>
    <mergeCell ref="B92:G92"/>
    <mergeCell ref="B93:G93"/>
    <mergeCell ref="B94:G94"/>
    <mergeCell ref="A96:H96"/>
    <mergeCell ref="B95:G95"/>
    <mergeCell ref="A85:G85"/>
    <mergeCell ref="A86:I86"/>
    <mergeCell ref="A87:I87"/>
    <mergeCell ref="B88:G88"/>
    <mergeCell ref="B89:G89"/>
    <mergeCell ref="A81:I81"/>
    <mergeCell ref="A82:I82"/>
    <mergeCell ref="B83:G83"/>
    <mergeCell ref="B84:G84"/>
    <mergeCell ref="A75:I75"/>
    <mergeCell ref="A76:I76"/>
    <mergeCell ref="A77:H77"/>
    <mergeCell ref="B78:H78"/>
    <mergeCell ref="B79:H79"/>
    <mergeCell ref="A80:H80"/>
    <mergeCell ref="B69:G69"/>
    <mergeCell ref="A70:G70"/>
    <mergeCell ref="A71:I71"/>
    <mergeCell ref="A72:G72"/>
    <mergeCell ref="B73:G73"/>
    <mergeCell ref="A74:G74"/>
    <mergeCell ref="A63:I63"/>
    <mergeCell ref="A64:G64"/>
    <mergeCell ref="B65:G65"/>
    <mergeCell ref="B66:G66"/>
    <mergeCell ref="B67:G67"/>
    <mergeCell ref="B68:G68"/>
    <mergeCell ref="B57:G57"/>
    <mergeCell ref="B58:G58"/>
    <mergeCell ref="B59:G59"/>
    <mergeCell ref="B60:G60"/>
    <mergeCell ref="A61:G61"/>
    <mergeCell ref="A62:I62"/>
    <mergeCell ref="A51:H51"/>
    <mergeCell ref="A52:I52"/>
    <mergeCell ref="A53:I53"/>
    <mergeCell ref="B54:G54"/>
    <mergeCell ref="B55:G55"/>
    <mergeCell ref="B56:G56"/>
    <mergeCell ref="A45:I45"/>
    <mergeCell ref="A46:I46"/>
    <mergeCell ref="A47:H47"/>
    <mergeCell ref="B48:H48"/>
    <mergeCell ref="B49:H49"/>
    <mergeCell ref="B50:H50"/>
    <mergeCell ref="B40:G40"/>
    <mergeCell ref="B41:G41"/>
    <mergeCell ref="B42:G42"/>
    <mergeCell ref="B43:G43"/>
    <mergeCell ref="A44:H44"/>
    <mergeCell ref="B34:G34"/>
    <mergeCell ref="B35:G35"/>
    <mergeCell ref="B36:G36"/>
    <mergeCell ref="A37:G37"/>
    <mergeCell ref="A38:I38"/>
    <mergeCell ref="A39:G39"/>
    <mergeCell ref="A28:G28"/>
    <mergeCell ref="B29:G29"/>
    <mergeCell ref="B30:G30"/>
    <mergeCell ref="B31:G31"/>
    <mergeCell ref="B32:G32"/>
    <mergeCell ref="B33:G33"/>
    <mergeCell ref="A22:I22"/>
    <mergeCell ref="A23:G23"/>
    <mergeCell ref="B24:G24"/>
    <mergeCell ref="B25:G25"/>
    <mergeCell ref="A26:G26"/>
    <mergeCell ref="A27:I27"/>
    <mergeCell ref="A20:H20"/>
    <mergeCell ref="B15:G15"/>
    <mergeCell ref="H15:I15"/>
    <mergeCell ref="A16:I16"/>
    <mergeCell ref="A17:I17"/>
    <mergeCell ref="B18:G18"/>
    <mergeCell ref="B19:G19"/>
    <mergeCell ref="B12:G12"/>
    <mergeCell ref="H12:I12"/>
    <mergeCell ref="B13:G13"/>
    <mergeCell ref="H13:I13"/>
    <mergeCell ref="B14:G14"/>
    <mergeCell ref="H14:I14"/>
    <mergeCell ref="A10:I10"/>
    <mergeCell ref="B11:G11"/>
    <mergeCell ref="H11:I11"/>
    <mergeCell ref="B7:G7"/>
    <mergeCell ref="H7:I7"/>
    <mergeCell ref="B8:G8"/>
    <mergeCell ref="H8:I8"/>
    <mergeCell ref="A1:I1"/>
    <mergeCell ref="A2:I2"/>
    <mergeCell ref="A4:I4"/>
    <mergeCell ref="B5:G5"/>
    <mergeCell ref="H5:I5"/>
    <mergeCell ref="B6:G6"/>
    <mergeCell ref="H6:I6"/>
  </mergeCells>
  <pageMargins left="0.39305555555555599" right="0.196527777777778" top="0.59027777777777801" bottom="0.39305555555555599" header="0.156944444444444" footer="0.156944444444444"/>
  <pageSetup paperSize="9" scale="80" firstPageNumber="0" orientation="portrait" useFirstPageNumber="1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F5AA9-74A2-4EA1-94A2-8960D2B27B49}">
  <dimension ref="A1:AL29"/>
  <sheetViews>
    <sheetView topLeftCell="A12" zoomScale="70" zoomScaleNormal="70" workbookViewId="0">
      <selection activeCell="J15" sqref="J15"/>
    </sheetView>
  </sheetViews>
  <sheetFormatPr defaultColWidth="8.85546875" defaultRowHeight="12.75"/>
  <cols>
    <col min="1" max="1" width="5.140625" style="67" bestFit="1" customWidth="1"/>
    <col min="2" max="2" width="12.5703125" style="68" bestFit="1" customWidth="1"/>
    <col min="3" max="3" width="19.85546875" style="68" customWidth="1"/>
    <col min="4" max="4" width="13.28515625" style="68" customWidth="1"/>
    <col min="5" max="9" width="15.42578125" style="60" bestFit="1" customWidth="1"/>
    <col min="10" max="11" width="15.42578125" style="60" customWidth="1"/>
    <col min="12" max="17" width="15.42578125" style="60" bestFit="1" customWidth="1"/>
    <col min="18" max="18" width="11.5703125" style="60" bestFit="1" customWidth="1"/>
    <col min="19" max="20" width="15.140625" style="60" bestFit="1" customWidth="1"/>
    <col min="21" max="21" width="12" style="60" bestFit="1" customWidth="1"/>
    <col min="22" max="24" width="8.85546875" style="60"/>
    <col min="25" max="25" width="16" style="60" bestFit="1" customWidth="1"/>
    <col min="26" max="26" width="14.28515625" style="60" bestFit="1" customWidth="1"/>
    <col min="27" max="16384" width="8.85546875" style="60"/>
  </cols>
  <sheetData>
    <row r="1" spans="1:38" ht="14.25" customHeight="1"/>
    <row r="2" spans="1:38" s="113" customFormat="1" ht="33.75" customHeight="1">
      <c r="A2" s="138" t="s">
        <v>193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</row>
    <row r="3" spans="1:38" s="113" customFormat="1" ht="15.75" customHeight="1">
      <c r="A3" s="139" t="s">
        <v>195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</row>
    <row r="4" spans="1:38" s="113" customFormat="1" ht="15.75" customHeight="1">
      <c r="A4" s="139" t="s">
        <v>196</v>
      </c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</row>
    <row r="5" spans="1:38" s="113" customFormat="1" ht="31.5" customHeight="1">
      <c r="A5" s="137" t="s">
        <v>194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</row>
    <row r="6" spans="1:38" s="113" customFormat="1" ht="90">
      <c r="A6" s="114" t="s">
        <v>133</v>
      </c>
      <c r="B6" s="115" t="s">
        <v>179</v>
      </c>
      <c r="C6" s="115" t="s">
        <v>119</v>
      </c>
      <c r="D6" s="115" t="s">
        <v>212</v>
      </c>
      <c r="E6" s="115" t="s">
        <v>211</v>
      </c>
      <c r="F6" s="115" t="s">
        <v>197</v>
      </c>
      <c r="G6" s="115" t="s">
        <v>226</v>
      </c>
      <c r="H6" s="115" t="s">
        <v>198</v>
      </c>
      <c r="I6" s="115" t="s">
        <v>199</v>
      </c>
      <c r="J6" s="115" t="s">
        <v>200</v>
      </c>
      <c r="K6" s="115" t="s">
        <v>201</v>
      </c>
      <c r="L6" s="115" t="s">
        <v>203</v>
      </c>
      <c r="M6" s="115" t="s">
        <v>202</v>
      </c>
      <c r="N6" s="115" t="s">
        <v>213</v>
      </c>
      <c r="O6" s="115" t="s">
        <v>214</v>
      </c>
      <c r="P6" s="115" t="s">
        <v>223</v>
      </c>
      <c r="Q6" s="115" t="s">
        <v>224</v>
      </c>
      <c r="R6" s="115" t="s">
        <v>225</v>
      </c>
      <c r="S6" s="115" t="s">
        <v>216</v>
      </c>
      <c r="T6" s="115" t="s">
        <v>217</v>
      </c>
      <c r="U6" s="115" t="s">
        <v>219</v>
      </c>
      <c r="V6" s="115" t="s">
        <v>218</v>
      </c>
      <c r="W6" s="115" t="s">
        <v>220</v>
      </c>
      <c r="X6" s="116" t="s">
        <v>178</v>
      </c>
      <c r="Y6" s="117" t="s">
        <v>180</v>
      </c>
      <c r="Z6" s="117" t="s">
        <v>181</v>
      </c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</row>
    <row r="7" spans="1:38" s="113" customFormat="1" ht="60">
      <c r="A7" s="118">
        <v>1</v>
      </c>
      <c r="B7" s="119" t="s">
        <v>182</v>
      </c>
      <c r="C7" s="120" t="s">
        <v>183</v>
      </c>
      <c r="D7" s="121"/>
      <c r="E7" s="121"/>
      <c r="F7" s="121"/>
      <c r="G7" s="121">
        <v>91.06</v>
      </c>
      <c r="H7" s="121">
        <v>59.95</v>
      </c>
      <c r="I7" s="121">
        <v>41.44</v>
      </c>
      <c r="J7" s="121">
        <v>57.82</v>
      </c>
      <c r="K7" s="121"/>
      <c r="L7" s="121">
        <v>41.87</v>
      </c>
      <c r="M7" s="121">
        <v>79.58</v>
      </c>
      <c r="N7" s="121"/>
      <c r="O7" s="121"/>
      <c r="P7" s="121"/>
      <c r="Q7" s="121"/>
      <c r="R7" s="121"/>
      <c r="S7" s="121">
        <f t="shared" ref="S7:S15" si="0">AVERAGE(D7:O7)</f>
        <v>61.953333333333326</v>
      </c>
      <c r="T7" s="121">
        <f t="shared" ref="T7:T15" si="1">MEDIAN(D7:O7)</f>
        <v>58.885000000000005</v>
      </c>
      <c r="U7" s="121">
        <f t="shared" ref="U7:U15" si="2">STDEV(D7:O7)</f>
        <v>20.015655539268927</v>
      </c>
      <c r="V7" s="133">
        <f>U7/S7</f>
        <v>0.32307632959112659</v>
      </c>
      <c r="W7" s="121" t="str">
        <f>IF(V7&lt;=25%,"Média","Mediana")</f>
        <v>Mediana</v>
      </c>
      <c r="X7" s="122">
        <v>2</v>
      </c>
      <c r="Y7" s="121">
        <f>T7*X7</f>
        <v>117.77000000000001</v>
      </c>
      <c r="Z7" s="126">
        <f>Y7/12</f>
        <v>9.8141666666666669</v>
      </c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</row>
    <row r="8" spans="1:38" s="113" customFormat="1" ht="60">
      <c r="A8" s="118">
        <v>2</v>
      </c>
      <c r="B8" s="123" t="s">
        <v>184</v>
      </c>
      <c r="C8" s="120" t="s">
        <v>185</v>
      </c>
      <c r="D8" s="121"/>
      <c r="E8" s="121"/>
      <c r="F8" s="121">
        <v>25.83</v>
      </c>
      <c r="G8" s="121">
        <v>47.46</v>
      </c>
      <c r="H8" s="121">
        <v>24</v>
      </c>
      <c r="I8" s="121">
        <v>20.93</v>
      </c>
      <c r="J8" s="121">
        <v>36.799999999999997</v>
      </c>
      <c r="K8" s="121">
        <v>16.27</v>
      </c>
      <c r="L8" s="121">
        <v>41.87</v>
      </c>
      <c r="M8" s="121">
        <v>39.950000000000003</v>
      </c>
      <c r="N8" s="121"/>
      <c r="O8" s="121"/>
      <c r="P8" s="121"/>
      <c r="Q8" s="121"/>
      <c r="R8" s="121"/>
      <c r="S8" s="121">
        <f t="shared" si="0"/>
        <v>31.638750000000002</v>
      </c>
      <c r="T8" s="121">
        <f t="shared" si="1"/>
        <v>31.314999999999998</v>
      </c>
      <c r="U8" s="121">
        <f t="shared" si="2"/>
        <v>11.299011887897846</v>
      </c>
      <c r="V8" s="133">
        <f>U8/S8</f>
        <v>0.35712573625373462</v>
      </c>
      <c r="W8" s="121" t="str">
        <f t="shared" ref="W8:W15" si="3">IF(V8&lt;=25%,"Média","Mediana")</f>
        <v>Mediana</v>
      </c>
      <c r="X8" s="124">
        <v>2</v>
      </c>
      <c r="Y8" s="121">
        <f t="shared" ref="Y8:Y15" si="4">T8*X8</f>
        <v>62.629999999999995</v>
      </c>
      <c r="Z8" s="126">
        <f t="shared" ref="Z8:Z15" si="5">Y8/12</f>
        <v>5.2191666666666663</v>
      </c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</row>
    <row r="9" spans="1:38" s="113" customFormat="1" ht="45">
      <c r="A9" s="118">
        <v>3</v>
      </c>
      <c r="B9" s="123" t="s">
        <v>186</v>
      </c>
      <c r="C9" s="120" t="s">
        <v>187</v>
      </c>
      <c r="D9" s="121"/>
      <c r="E9" s="121"/>
      <c r="F9" s="121"/>
      <c r="G9" s="121">
        <v>67.33</v>
      </c>
      <c r="H9" s="121">
        <v>17</v>
      </c>
      <c r="I9" s="121"/>
      <c r="J9" s="121"/>
      <c r="K9" s="121"/>
      <c r="L9" s="121">
        <v>10.47</v>
      </c>
      <c r="M9" s="121"/>
      <c r="N9" s="121"/>
      <c r="O9" s="121"/>
      <c r="P9" s="121">
        <v>23</v>
      </c>
      <c r="Q9" s="121">
        <v>8.5</v>
      </c>
      <c r="R9" s="121">
        <v>10.35</v>
      </c>
      <c r="S9" s="121">
        <f t="shared" si="0"/>
        <v>31.599999999999998</v>
      </c>
      <c r="T9" s="121">
        <f t="shared" si="1"/>
        <v>17</v>
      </c>
      <c r="U9" s="121">
        <f t="shared" si="2"/>
        <v>31.114866221791793</v>
      </c>
      <c r="V9" s="133">
        <f t="shared" ref="V9:V15" si="6">U9/S9</f>
        <v>0.98464766524657577</v>
      </c>
      <c r="W9" s="121" t="str">
        <f t="shared" si="3"/>
        <v>Mediana</v>
      </c>
      <c r="X9" s="124">
        <v>2</v>
      </c>
      <c r="Y9" s="121">
        <f t="shared" si="4"/>
        <v>34</v>
      </c>
      <c r="Z9" s="126">
        <f t="shared" si="5"/>
        <v>2.8333333333333335</v>
      </c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</row>
    <row r="10" spans="1:38" s="113" customFormat="1" ht="60">
      <c r="A10" s="118">
        <v>4</v>
      </c>
      <c r="B10" s="123" t="s">
        <v>221</v>
      </c>
      <c r="C10" s="120" t="s">
        <v>222</v>
      </c>
      <c r="D10" s="121"/>
      <c r="E10" s="121"/>
      <c r="F10" s="121"/>
      <c r="G10" s="121">
        <v>5.3</v>
      </c>
      <c r="H10" s="121"/>
      <c r="I10" s="121"/>
      <c r="J10" s="121"/>
      <c r="K10" s="121"/>
      <c r="L10" s="121">
        <v>5.47</v>
      </c>
      <c r="M10" s="121"/>
      <c r="N10" s="121"/>
      <c r="O10" s="121"/>
      <c r="P10" s="121"/>
      <c r="Q10" s="121">
        <v>7.8</v>
      </c>
      <c r="R10" s="121">
        <v>9.75</v>
      </c>
      <c r="S10" s="121">
        <f t="shared" si="0"/>
        <v>5.3849999999999998</v>
      </c>
      <c r="T10" s="121">
        <f t="shared" si="1"/>
        <v>5.3849999999999998</v>
      </c>
      <c r="U10" s="121">
        <f t="shared" si="2"/>
        <v>0.12020815280171303</v>
      </c>
      <c r="V10" s="133">
        <f t="shared" si="6"/>
        <v>2.2322776750550239E-2</v>
      </c>
      <c r="W10" s="121" t="str">
        <f t="shared" si="3"/>
        <v>Média</v>
      </c>
      <c r="X10" s="124">
        <v>2</v>
      </c>
      <c r="Y10" s="121">
        <f t="shared" si="4"/>
        <v>10.77</v>
      </c>
      <c r="Z10" s="126">
        <f t="shared" si="5"/>
        <v>0.89749999999999996</v>
      </c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</row>
    <row r="11" spans="1:38" s="113" customFormat="1" ht="45">
      <c r="A11" s="118">
        <v>5</v>
      </c>
      <c r="B11" s="123" t="s">
        <v>188</v>
      </c>
      <c r="C11" s="120" t="s">
        <v>189</v>
      </c>
      <c r="D11" s="121"/>
      <c r="E11" s="121"/>
      <c r="F11" s="121"/>
      <c r="G11" s="121"/>
      <c r="H11" s="121">
        <v>8.25</v>
      </c>
      <c r="I11" s="121">
        <v>7.26</v>
      </c>
      <c r="J11" s="121">
        <v>6.31</v>
      </c>
      <c r="K11" s="121">
        <v>6.5</v>
      </c>
      <c r="L11" s="121">
        <v>2.15</v>
      </c>
      <c r="M11" s="121">
        <v>15.77</v>
      </c>
      <c r="N11" s="121"/>
      <c r="O11" s="121"/>
      <c r="P11" s="121"/>
      <c r="Q11" s="121"/>
      <c r="R11" s="121"/>
      <c r="S11" s="121">
        <f t="shared" si="0"/>
        <v>7.7066666666666661</v>
      </c>
      <c r="T11" s="121">
        <f t="shared" si="1"/>
        <v>6.88</v>
      </c>
      <c r="U11" s="121">
        <f t="shared" si="2"/>
        <v>4.467557125171056</v>
      </c>
      <c r="V11" s="133">
        <f t="shared" si="6"/>
        <v>0.57970031901008512</v>
      </c>
      <c r="W11" s="121" t="str">
        <f t="shared" si="3"/>
        <v>Mediana</v>
      </c>
      <c r="X11" s="124">
        <v>2</v>
      </c>
      <c r="Y11" s="121">
        <f t="shared" si="4"/>
        <v>13.76</v>
      </c>
      <c r="Z11" s="126">
        <f t="shared" si="5"/>
        <v>1.1466666666666667</v>
      </c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</row>
    <row r="12" spans="1:38" s="113" customFormat="1" ht="60">
      <c r="A12" s="118">
        <v>6</v>
      </c>
      <c r="B12" s="123" t="s">
        <v>190</v>
      </c>
      <c r="C12" s="120" t="s">
        <v>191</v>
      </c>
      <c r="D12" s="121"/>
      <c r="E12" s="121"/>
      <c r="F12" s="121"/>
      <c r="G12" s="121">
        <v>48.24</v>
      </c>
      <c r="H12" s="121">
        <v>78.69</v>
      </c>
      <c r="I12" s="121">
        <v>43.19</v>
      </c>
      <c r="J12" s="121">
        <v>52.57</v>
      </c>
      <c r="K12" s="121"/>
      <c r="L12" s="121"/>
      <c r="M12" s="121">
        <v>56.14</v>
      </c>
      <c r="N12" s="121"/>
      <c r="O12" s="121"/>
      <c r="P12" s="121"/>
      <c r="Q12" s="121"/>
      <c r="R12" s="121"/>
      <c r="S12" s="121">
        <f t="shared" si="0"/>
        <v>55.765999999999998</v>
      </c>
      <c r="T12" s="121">
        <f t="shared" si="1"/>
        <v>52.57</v>
      </c>
      <c r="U12" s="121">
        <f t="shared" si="2"/>
        <v>13.699092305696766</v>
      </c>
      <c r="V12" s="133">
        <f t="shared" si="6"/>
        <v>0.24565312745573945</v>
      </c>
      <c r="W12" s="121" t="str">
        <f t="shared" si="3"/>
        <v>Média</v>
      </c>
      <c r="X12" s="124">
        <v>2</v>
      </c>
      <c r="Y12" s="121">
        <f>S12*X12</f>
        <v>111.532</v>
      </c>
      <c r="Z12" s="126">
        <f t="shared" si="5"/>
        <v>9.2943333333333324</v>
      </c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</row>
    <row r="13" spans="1:38" s="113" customFormat="1" ht="30">
      <c r="A13" s="118">
        <v>7</v>
      </c>
      <c r="B13" s="134" t="s">
        <v>204</v>
      </c>
      <c r="C13" s="120" t="s">
        <v>207</v>
      </c>
      <c r="D13" s="121"/>
      <c r="E13" s="121"/>
      <c r="F13" s="121"/>
      <c r="G13" s="121">
        <v>7.49</v>
      </c>
      <c r="H13" s="121">
        <v>2.96</v>
      </c>
      <c r="I13" s="121"/>
      <c r="J13" s="121"/>
      <c r="K13" s="121">
        <v>4.87</v>
      </c>
      <c r="L13" s="121"/>
      <c r="M13" s="121"/>
      <c r="N13" s="121">
        <v>7.5</v>
      </c>
      <c r="O13" s="121">
        <v>17.93</v>
      </c>
      <c r="P13" s="121">
        <v>17.899999999999999</v>
      </c>
      <c r="Q13" s="121"/>
      <c r="R13" s="121"/>
      <c r="S13" s="121">
        <f t="shared" si="0"/>
        <v>8.15</v>
      </c>
      <c r="T13" s="121">
        <f t="shared" si="1"/>
        <v>7.49</v>
      </c>
      <c r="U13" s="121">
        <f t="shared" si="2"/>
        <v>5.7922577636013397</v>
      </c>
      <c r="V13" s="133">
        <f t="shared" si="6"/>
        <v>0.71070647406151399</v>
      </c>
      <c r="W13" s="121" t="str">
        <f t="shared" si="3"/>
        <v>Mediana</v>
      </c>
      <c r="X13" s="124">
        <v>12</v>
      </c>
      <c r="Y13" s="121">
        <f t="shared" si="4"/>
        <v>89.88</v>
      </c>
      <c r="Z13" s="126">
        <f t="shared" si="5"/>
        <v>7.4899999999999993</v>
      </c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</row>
    <row r="14" spans="1:38" s="113" customFormat="1" ht="30">
      <c r="A14" s="118">
        <v>8</v>
      </c>
      <c r="B14" s="3" t="s">
        <v>206</v>
      </c>
      <c r="C14" s="120" t="s">
        <v>209</v>
      </c>
      <c r="D14" s="121">
        <v>1.6</v>
      </c>
      <c r="E14" s="121">
        <v>3.44</v>
      </c>
      <c r="F14" s="121"/>
      <c r="G14" s="121">
        <v>1.19</v>
      </c>
      <c r="H14" s="121">
        <v>1.1599999999999999</v>
      </c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>
        <f t="shared" si="0"/>
        <v>1.8475000000000001</v>
      </c>
      <c r="T14" s="121">
        <f t="shared" si="1"/>
        <v>1.395</v>
      </c>
      <c r="U14" s="121">
        <f t="shared" si="2"/>
        <v>1.0804744328303191</v>
      </c>
      <c r="V14" s="133">
        <f t="shared" si="6"/>
        <v>0.58483054551032154</v>
      </c>
      <c r="W14" s="121" t="str">
        <f t="shared" si="3"/>
        <v>Mediana</v>
      </c>
      <c r="X14" s="124">
        <v>20</v>
      </c>
      <c r="Y14" s="121">
        <f t="shared" si="4"/>
        <v>27.9</v>
      </c>
      <c r="Z14" s="126">
        <f t="shared" si="5"/>
        <v>2.3249999999999997</v>
      </c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</row>
    <row r="15" spans="1:38" s="113" customFormat="1" ht="179.25" customHeight="1">
      <c r="A15" s="118">
        <v>9</v>
      </c>
      <c r="B15" s="123" t="s">
        <v>208</v>
      </c>
      <c r="C15" s="120" t="s">
        <v>210</v>
      </c>
      <c r="D15" s="121"/>
      <c r="E15" s="121"/>
      <c r="F15" s="121"/>
      <c r="G15" s="121">
        <v>35</v>
      </c>
      <c r="H15" s="121">
        <v>45.32</v>
      </c>
      <c r="I15" s="121">
        <v>31.45</v>
      </c>
      <c r="J15" s="121">
        <v>47.31</v>
      </c>
      <c r="K15" s="121"/>
      <c r="L15" s="121">
        <v>26.17</v>
      </c>
      <c r="M15" s="121"/>
      <c r="N15" s="121"/>
      <c r="O15" s="121"/>
      <c r="P15" s="121"/>
      <c r="Q15" s="121"/>
      <c r="R15" s="121"/>
      <c r="S15" s="121">
        <f t="shared" si="0"/>
        <v>37.049999999999997</v>
      </c>
      <c r="T15" s="121">
        <f t="shared" si="1"/>
        <v>35</v>
      </c>
      <c r="U15" s="121">
        <f t="shared" si="2"/>
        <v>9.04982596517746</v>
      </c>
      <c r="V15" s="133">
        <f t="shared" si="6"/>
        <v>0.24425981012624726</v>
      </c>
      <c r="W15" s="121" t="str">
        <f t="shared" si="3"/>
        <v>Média</v>
      </c>
      <c r="X15" s="124">
        <v>1</v>
      </c>
      <c r="Y15" s="121">
        <f t="shared" si="4"/>
        <v>35</v>
      </c>
      <c r="Z15" s="126">
        <f t="shared" si="5"/>
        <v>2.9166666666666665</v>
      </c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</row>
    <row r="16" spans="1:38" s="113" customFormat="1" ht="15">
      <c r="A16" s="136" t="s">
        <v>192</v>
      </c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25">
        <f>ROUND(SUM(Y7:Y15),2)</f>
        <v>503.24</v>
      </c>
      <c r="Z16" s="125">
        <f>ROUND(SUM(Z7:Z15),2)</f>
        <v>41.94</v>
      </c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</row>
    <row r="17" spans="5:26" s="113" customFormat="1"/>
    <row r="18" spans="5:26" s="113" customFormat="1">
      <c r="Y18" s="135"/>
    </row>
    <row r="19" spans="5:26" s="113" customFormat="1">
      <c r="Y19" s="135"/>
      <c r="Z19" s="135"/>
    </row>
    <row r="20" spans="5:26" s="113" customFormat="1"/>
    <row r="21" spans="5:26" s="113" customFormat="1"/>
    <row r="22" spans="5:26" s="113" customFormat="1"/>
    <row r="23" spans="5:26" s="113" customFormat="1"/>
    <row r="24" spans="5:26" s="113" customFormat="1"/>
    <row r="25" spans="5:26" s="113" customFormat="1" ht="26.25" customHeight="1"/>
    <row r="26" spans="5:26" s="113" customFormat="1"/>
    <row r="29" spans="5:26"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</row>
  </sheetData>
  <mergeCells count="5">
    <mergeCell ref="A16:X16"/>
    <mergeCell ref="A2:Z2"/>
    <mergeCell ref="A3:Z3"/>
    <mergeCell ref="A5:Z5"/>
    <mergeCell ref="A4:Z4"/>
  </mergeCell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Referências</vt:lpstr>
      <vt:lpstr>Quadro Resumo</vt:lpstr>
      <vt:lpstr>Auxiliar de Serv. Gerais</vt:lpstr>
      <vt:lpstr>Uniformes e EPIs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</dc:creator>
  <cp:lastModifiedBy>Tatiani Freitas Lobo</cp:lastModifiedBy>
  <cp:lastPrinted>2017-05-27T18:29:00Z</cp:lastPrinted>
  <dcterms:created xsi:type="dcterms:W3CDTF">2010-12-08T17:56:00Z</dcterms:created>
  <dcterms:modified xsi:type="dcterms:W3CDTF">2026-02-20T18:17:55Z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1046-10.2.0.7516</vt:lpwstr>
  </property>
</Properties>
</file>